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sy\Pictures\CDC\DOCUMENTOS DIGITALES\"/>
    </mc:Choice>
  </mc:AlternateContent>
  <xr:revisionPtr revIDLastSave="0" documentId="8_{51688268-2446-4253-9F5E-F725F98C97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 DE DATOS " sheetId="23" r:id="rId1"/>
    <sheet name="LISTA COSTOS 100%" sheetId="25" r:id="rId2"/>
    <sheet name="LISTA PX PROPIOS" sheetId="22" r:id="rId3"/>
    <sheet name="Lista de precios final " sheetId="24" r:id="rId4"/>
    <sheet name="OSB 9.5" sheetId="7" r:id="rId5"/>
    <sheet name="OSB 11.1" sheetId="8" r:id="rId6"/>
    <sheet name="TECHSHIELD" sheetId="16" r:id="rId7"/>
    <sheet name="HOUSEWRAP" sheetId="17" r:id="rId8"/>
    <sheet name="T. RANURADO" sheetId="18" r:id="rId9"/>
    <sheet name="T. ESTRUCTURAL" sheetId="19" r:id="rId10"/>
    <sheet name="SMARTPANEL" sheetId="15" r:id="rId11"/>
    <sheet name="VOLCAPOL" sheetId="20" r:id="rId12"/>
    <sheet name="PXP ORIGINALFILTRO" sheetId="6" r:id="rId13"/>
    <sheet name="LISTA OFICIAL " sheetId="1" r:id="rId14"/>
  </sheets>
  <definedNames>
    <definedName name="_xlnm._FilterDatabase" localSheetId="13" hidden="1">'LISTA OFICIAL '!$A$2:$K$94</definedName>
    <definedName name="_xlnm._FilterDatabase" localSheetId="12" hidden="1">'PXP ORIGINALFILTRO'!$A$2:$M$34</definedName>
    <definedName name="OTROSVALORES">'INGRESO DE DATOS '!$E$2:$H$7</definedName>
    <definedName name="VALORESCOSTOS">'INGRESO DE DATOS '!$B$3:$C$23</definedName>
    <definedName name="VALORESPLANCHAS">'INGRESO DE DATOS '!$B$2:$C$23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5" l="1"/>
  <c r="D5" i="22" s="1"/>
  <c r="D3" i="24" s="1"/>
  <c r="S4" i="25"/>
  <c r="S23" i="25"/>
  <c r="S24" i="25"/>
  <c r="S25" i="25"/>
  <c r="S26" i="25"/>
  <c r="S27" i="25"/>
  <c r="D27" i="22" s="1"/>
  <c r="D25" i="24" s="1"/>
  <c r="S28" i="25"/>
  <c r="S29" i="25"/>
  <c r="S30" i="25"/>
  <c r="D30" i="22" s="1"/>
  <c r="D28" i="24" s="1"/>
  <c r="S31" i="25"/>
  <c r="S32" i="25"/>
  <c r="D32" i="22" s="1"/>
  <c r="D30" i="24" s="1"/>
  <c r="S33" i="25"/>
  <c r="D33" i="22" s="1"/>
  <c r="D31" i="24" s="1"/>
  <c r="S34" i="25"/>
  <c r="S35" i="25"/>
  <c r="S36" i="25"/>
  <c r="S37" i="25"/>
  <c r="D37" i="22" s="1"/>
  <c r="D35" i="24" s="1"/>
  <c r="S38" i="25"/>
  <c r="D38" i="22" s="1"/>
  <c r="D36" i="24" s="1"/>
  <c r="S39" i="25"/>
  <c r="D39" i="22" s="1"/>
  <c r="D37" i="24" s="1"/>
  <c r="S40" i="25"/>
  <c r="S41" i="25"/>
  <c r="S42" i="25"/>
  <c r="D42" i="22" s="1"/>
  <c r="D40" i="24" s="1"/>
  <c r="S43" i="25"/>
  <c r="S44" i="25"/>
  <c r="S45" i="25"/>
  <c r="S46" i="25"/>
  <c r="S47" i="25"/>
  <c r="S48" i="25"/>
  <c r="S49" i="25"/>
  <c r="S50" i="25"/>
  <c r="S51" i="25"/>
  <c r="S52" i="25"/>
  <c r="S53" i="25"/>
  <c r="S54" i="25"/>
  <c r="S55" i="25"/>
  <c r="S56" i="25"/>
  <c r="S57" i="25"/>
  <c r="D57" i="22" s="1"/>
  <c r="D55" i="24" s="1"/>
  <c r="S58" i="25"/>
  <c r="D58" i="22" s="1"/>
  <c r="D56" i="24" s="1"/>
  <c r="S59" i="25"/>
  <c r="D59" i="22" s="1"/>
  <c r="D57" i="24" s="1"/>
  <c r="S60" i="25"/>
  <c r="S61" i="25"/>
  <c r="D61" i="22" s="1"/>
  <c r="D59" i="24" s="1"/>
  <c r="S62" i="25"/>
  <c r="S63" i="25"/>
  <c r="S64" i="25"/>
  <c r="S65" i="25"/>
  <c r="S66" i="25"/>
  <c r="D66" i="22" s="1"/>
  <c r="D64" i="24" s="1"/>
  <c r="S67" i="25"/>
  <c r="S68" i="25"/>
  <c r="S69" i="25"/>
  <c r="D69" i="22" s="1"/>
  <c r="D67" i="24" s="1"/>
  <c r="S70" i="25"/>
  <c r="D70" i="22" s="1"/>
  <c r="D68" i="24" s="1"/>
  <c r="S71" i="25"/>
  <c r="D71" i="22" s="1"/>
  <c r="D69" i="24" s="1"/>
  <c r="S72" i="25"/>
  <c r="S73" i="25"/>
  <c r="S74" i="25"/>
  <c r="D74" i="22" s="1"/>
  <c r="D72" i="24" s="1"/>
  <c r="S75" i="25"/>
  <c r="D75" i="22" s="1"/>
  <c r="D73" i="24" s="1"/>
  <c r="S76" i="25"/>
  <c r="S77" i="25"/>
  <c r="S78" i="25"/>
  <c r="S79" i="25"/>
  <c r="S80" i="25"/>
  <c r="S81" i="25"/>
  <c r="S82" i="25"/>
  <c r="D82" i="22" s="1"/>
  <c r="D80" i="24" s="1"/>
  <c r="S83" i="25"/>
  <c r="S84" i="25"/>
  <c r="S85" i="25"/>
  <c r="S86" i="25"/>
  <c r="D86" i="22" s="1"/>
  <c r="D84" i="24" s="1"/>
  <c r="S87" i="25"/>
  <c r="S88" i="25"/>
  <c r="S89" i="25"/>
  <c r="S90" i="25"/>
  <c r="S7" i="25"/>
  <c r="S8" i="25"/>
  <c r="S9" i="25"/>
  <c r="S10" i="25"/>
  <c r="D10" i="22" s="1"/>
  <c r="D8" i="24" s="1"/>
  <c r="S11" i="25"/>
  <c r="D11" i="22" s="1"/>
  <c r="D9" i="24" s="1"/>
  <c r="S12" i="25"/>
  <c r="D12" i="22" s="1"/>
  <c r="D10" i="24" s="1"/>
  <c r="S13" i="25"/>
  <c r="D13" i="22" s="1"/>
  <c r="D11" i="24" s="1"/>
  <c r="S14" i="25"/>
  <c r="S15" i="25"/>
  <c r="S16" i="25"/>
  <c r="S17" i="25"/>
  <c r="S18" i="25"/>
  <c r="S19" i="25"/>
  <c r="S20" i="25"/>
  <c r="S21" i="25"/>
  <c r="D21" i="22" s="1"/>
  <c r="D19" i="24" s="1"/>
  <c r="S22" i="25"/>
  <c r="S6" i="25"/>
  <c r="D34" i="24"/>
  <c r="D58" i="24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2" i="24"/>
  <c r="A3" i="24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2" i="24"/>
  <c r="D7" i="22"/>
  <c r="D5" i="24" s="1"/>
  <c r="D8" i="22"/>
  <c r="D6" i="24" s="1"/>
  <c r="D14" i="22"/>
  <c r="D12" i="24" s="1"/>
  <c r="D19" i="22"/>
  <c r="D17" i="24" s="1"/>
  <c r="D24" i="22"/>
  <c r="D22" i="24" s="1"/>
  <c r="D25" i="22"/>
  <c r="D23" i="24" s="1"/>
  <c r="D26" i="22"/>
  <c r="D24" i="24" s="1"/>
  <c r="D28" i="22"/>
  <c r="D26" i="24" s="1"/>
  <c r="D34" i="22"/>
  <c r="D32" i="24" s="1"/>
  <c r="D35" i="22"/>
  <c r="D33" i="24" s="1"/>
  <c r="D36" i="22"/>
  <c r="D40" i="22"/>
  <c r="D38" i="24" s="1"/>
  <c r="D41" i="22"/>
  <c r="D39" i="24" s="1"/>
  <c r="D43" i="22"/>
  <c r="D41" i="24" s="1"/>
  <c r="D44" i="22"/>
  <c r="D42" i="24" s="1"/>
  <c r="D46" i="22"/>
  <c r="D44" i="24" s="1"/>
  <c r="D48" i="22"/>
  <c r="D46" i="24" s="1"/>
  <c r="D49" i="22"/>
  <c r="D47" i="24" s="1"/>
  <c r="D51" i="22"/>
  <c r="D49" i="24" s="1"/>
  <c r="D52" i="22"/>
  <c r="D50" i="24" s="1"/>
  <c r="D56" i="22"/>
  <c r="D54" i="24" s="1"/>
  <c r="D60" i="22"/>
  <c r="D65" i="22"/>
  <c r="D63" i="24" s="1"/>
  <c r="D67" i="22"/>
  <c r="D65" i="24" s="1"/>
  <c r="D68" i="22"/>
  <c r="D66" i="24" s="1"/>
  <c r="D72" i="22"/>
  <c r="D70" i="24" s="1"/>
  <c r="D73" i="22"/>
  <c r="D71" i="24" s="1"/>
  <c r="D76" i="22"/>
  <c r="D74" i="24" s="1"/>
  <c r="D80" i="22"/>
  <c r="D78" i="24" s="1"/>
  <c r="D81" i="22"/>
  <c r="D79" i="24" s="1"/>
  <c r="D83" i="22"/>
  <c r="D81" i="24" s="1"/>
  <c r="D84" i="22"/>
  <c r="D82" i="24" s="1"/>
  <c r="D90" i="22"/>
  <c r="D88" i="24" s="1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4" i="25"/>
  <c r="O6" i="20"/>
  <c r="P6" i="20" s="1"/>
  <c r="I6" i="20"/>
  <c r="F6" i="20"/>
  <c r="O5" i="20"/>
  <c r="P5" i="20" s="1"/>
  <c r="I5" i="20"/>
  <c r="F5" i="20"/>
  <c r="O4" i="20"/>
  <c r="P4" i="20" s="1"/>
  <c r="I4" i="20"/>
  <c r="F4" i="20"/>
  <c r="D78" i="22" l="1"/>
  <c r="D76" i="24" s="1"/>
  <c r="D54" i="22"/>
  <c r="D52" i="24" s="1"/>
  <c r="D89" i="22"/>
  <c r="D87" i="24" s="1"/>
  <c r="D88" i="22"/>
  <c r="D86" i="24" s="1"/>
  <c r="D64" i="22"/>
  <c r="D62" i="24" s="1"/>
  <c r="D62" i="22"/>
  <c r="D60" i="24" s="1"/>
  <c r="D50" i="22"/>
  <c r="D48" i="24" s="1"/>
  <c r="D22" i="22"/>
  <c r="D20" i="24" s="1"/>
  <c r="D18" i="22"/>
  <c r="D16" i="24" s="1"/>
  <c r="D16" i="22"/>
  <c r="D14" i="24" s="1"/>
  <c r="D17" i="22"/>
  <c r="D15" i="24" s="1"/>
  <c r="D15" i="22"/>
  <c r="D13" i="24" s="1"/>
  <c r="D9" i="22"/>
  <c r="D7" i="24" s="1"/>
  <c r="D87" i="22"/>
  <c r="D85" i="24" s="1"/>
  <c r="D79" i="22"/>
  <c r="D77" i="24" s="1"/>
  <c r="D63" i="22"/>
  <c r="D61" i="24" s="1"/>
  <c r="D55" i="22"/>
  <c r="D53" i="24" s="1"/>
  <c r="D47" i="22"/>
  <c r="D45" i="24" s="1"/>
  <c r="D31" i="22"/>
  <c r="D29" i="24" s="1"/>
  <c r="D23" i="22"/>
  <c r="D21" i="24" s="1"/>
  <c r="D85" i="22"/>
  <c r="D83" i="24" s="1"/>
  <c r="D77" i="22"/>
  <c r="D75" i="24" s="1"/>
  <c r="D53" i="22"/>
  <c r="D51" i="24" s="1"/>
  <c r="D45" i="22"/>
  <c r="D43" i="24" s="1"/>
  <c r="D29" i="22"/>
  <c r="D27" i="24" s="1"/>
  <c r="D6" i="22"/>
  <c r="D4" i="24" s="1"/>
  <c r="D20" i="22"/>
  <c r="D18" i="24" s="1"/>
  <c r="O20" i="19"/>
  <c r="P20" i="19" s="1"/>
  <c r="I20" i="19"/>
  <c r="F20" i="19"/>
  <c r="O19" i="19"/>
  <c r="P19" i="19" s="1"/>
  <c r="I19" i="19"/>
  <c r="F19" i="19"/>
  <c r="O18" i="19"/>
  <c r="P18" i="19" s="1"/>
  <c r="I18" i="19"/>
  <c r="F18" i="19"/>
  <c r="O17" i="19"/>
  <c r="P17" i="19" s="1"/>
  <c r="I17" i="19"/>
  <c r="F17" i="19"/>
  <c r="O16" i="19"/>
  <c r="P16" i="19" s="1"/>
  <c r="I16" i="19"/>
  <c r="F16" i="19"/>
  <c r="O15" i="19"/>
  <c r="P15" i="19" s="1"/>
  <c r="I15" i="19"/>
  <c r="F15" i="19"/>
  <c r="O14" i="19"/>
  <c r="P14" i="19" s="1"/>
  <c r="I14" i="19"/>
  <c r="F14" i="19"/>
  <c r="O20" i="18"/>
  <c r="P20" i="18" s="1"/>
  <c r="I20" i="18"/>
  <c r="F20" i="18"/>
  <c r="O19" i="18"/>
  <c r="P19" i="18" s="1"/>
  <c r="I19" i="18"/>
  <c r="F19" i="18"/>
  <c r="O18" i="18"/>
  <c r="P18" i="18" s="1"/>
  <c r="I18" i="18"/>
  <c r="F18" i="18"/>
  <c r="P17" i="18"/>
  <c r="O17" i="18"/>
  <c r="I17" i="18"/>
  <c r="F17" i="18"/>
  <c r="O16" i="18"/>
  <c r="P16" i="18" s="1"/>
  <c r="I16" i="18"/>
  <c r="F16" i="18"/>
  <c r="O15" i="18"/>
  <c r="P15" i="18" s="1"/>
  <c r="I15" i="18"/>
  <c r="F15" i="18"/>
  <c r="O14" i="18"/>
  <c r="P14" i="18" s="1"/>
  <c r="I14" i="18"/>
  <c r="F14" i="18"/>
  <c r="O20" i="17"/>
  <c r="P20" i="17" s="1"/>
  <c r="I20" i="17"/>
  <c r="F20" i="17"/>
  <c r="O19" i="17"/>
  <c r="P19" i="17" s="1"/>
  <c r="I19" i="17"/>
  <c r="F19" i="17"/>
  <c r="O18" i="17"/>
  <c r="P18" i="17" s="1"/>
  <c r="I18" i="17"/>
  <c r="F18" i="17"/>
  <c r="O17" i="17"/>
  <c r="P17" i="17" s="1"/>
  <c r="I17" i="17"/>
  <c r="F17" i="17"/>
  <c r="O16" i="17"/>
  <c r="P16" i="17" s="1"/>
  <c r="I16" i="17"/>
  <c r="F16" i="17"/>
  <c r="O15" i="17"/>
  <c r="P15" i="17" s="1"/>
  <c r="I15" i="17"/>
  <c r="F15" i="17"/>
  <c r="P14" i="17"/>
  <c r="O14" i="17"/>
  <c r="I14" i="17"/>
  <c r="F14" i="17"/>
  <c r="O20" i="16"/>
  <c r="P20" i="16" s="1"/>
  <c r="I20" i="16"/>
  <c r="F20" i="16"/>
  <c r="O19" i="16"/>
  <c r="P19" i="16" s="1"/>
  <c r="I19" i="16"/>
  <c r="F19" i="16"/>
  <c r="O18" i="16"/>
  <c r="P18" i="16" s="1"/>
  <c r="I18" i="16"/>
  <c r="F18" i="16"/>
  <c r="O17" i="16"/>
  <c r="P17" i="16" s="1"/>
  <c r="I17" i="16"/>
  <c r="F17" i="16"/>
  <c r="O16" i="16"/>
  <c r="P16" i="16" s="1"/>
  <c r="I16" i="16"/>
  <c r="F16" i="16"/>
  <c r="O15" i="16"/>
  <c r="P15" i="16" s="1"/>
  <c r="I15" i="16"/>
  <c r="F15" i="16"/>
  <c r="P14" i="16"/>
  <c r="O14" i="16"/>
  <c r="I14" i="16"/>
  <c r="F14" i="16"/>
  <c r="E17" i="22" l="1"/>
  <c r="F17" i="22" s="1"/>
  <c r="E65" i="22"/>
  <c r="F65" i="22" s="1"/>
  <c r="H7" i="23"/>
  <c r="H6" i="23"/>
  <c r="O10" i="19"/>
  <c r="P10" i="19" s="1"/>
  <c r="I10" i="19"/>
  <c r="F10" i="19"/>
  <c r="P9" i="19"/>
  <c r="O9" i="19"/>
  <c r="I9" i="19"/>
  <c r="F9" i="19"/>
  <c r="O8" i="19"/>
  <c r="P8" i="19" s="1"/>
  <c r="I8" i="19"/>
  <c r="F8" i="19"/>
  <c r="O7" i="19"/>
  <c r="P7" i="19" s="1"/>
  <c r="I7" i="19"/>
  <c r="F7" i="19"/>
  <c r="O6" i="19"/>
  <c r="P6" i="19" s="1"/>
  <c r="I6" i="19"/>
  <c r="F6" i="19"/>
  <c r="O5" i="19"/>
  <c r="P5" i="19" s="1"/>
  <c r="I5" i="19"/>
  <c r="F5" i="19"/>
  <c r="O4" i="19"/>
  <c r="P4" i="19" s="1"/>
  <c r="I4" i="19"/>
  <c r="F4" i="19"/>
  <c r="O21" i="15"/>
  <c r="P21" i="15" s="1"/>
  <c r="I21" i="15"/>
  <c r="F21" i="15"/>
  <c r="O20" i="15"/>
  <c r="P20" i="15" s="1"/>
  <c r="I20" i="15"/>
  <c r="F20" i="15"/>
  <c r="O19" i="15"/>
  <c r="P19" i="15" s="1"/>
  <c r="I19" i="15"/>
  <c r="F19" i="15"/>
  <c r="O18" i="15"/>
  <c r="P18" i="15" s="1"/>
  <c r="I18" i="15"/>
  <c r="F18" i="15"/>
  <c r="O17" i="15"/>
  <c r="P17" i="15" s="1"/>
  <c r="I17" i="15"/>
  <c r="F17" i="15"/>
  <c r="O16" i="15"/>
  <c r="P16" i="15" s="1"/>
  <c r="I16" i="15"/>
  <c r="F16" i="15"/>
  <c r="O15" i="15"/>
  <c r="P15" i="15" s="1"/>
  <c r="I15" i="15"/>
  <c r="F15" i="15"/>
  <c r="O10" i="18"/>
  <c r="P10" i="18" s="1"/>
  <c r="I10" i="18"/>
  <c r="F10" i="18"/>
  <c r="O9" i="18"/>
  <c r="P9" i="18" s="1"/>
  <c r="I9" i="18"/>
  <c r="F9" i="18"/>
  <c r="O8" i="18"/>
  <c r="P8" i="18" s="1"/>
  <c r="I8" i="18"/>
  <c r="F8" i="18"/>
  <c r="O7" i="18"/>
  <c r="P7" i="18" s="1"/>
  <c r="I7" i="18"/>
  <c r="F7" i="18"/>
  <c r="O6" i="18"/>
  <c r="P6" i="18" s="1"/>
  <c r="I6" i="18"/>
  <c r="F6" i="18"/>
  <c r="O5" i="18"/>
  <c r="P5" i="18" s="1"/>
  <c r="I5" i="18"/>
  <c r="F5" i="18"/>
  <c r="O4" i="18"/>
  <c r="P4" i="18" s="1"/>
  <c r="I4" i="18"/>
  <c r="F4" i="18"/>
  <c r="J26" i="25" l="1"/>
  <c r="J58" i="25"/>
  <c r="J35" i="25"/>
  <c r="J67" i="25"/>
  <c r="J19" i="25"/>
  <c r="J59" i="25"/>
  <c r="J88" i="25"/>
  <c r="J12" i="25"/>
  <c r="J20" i="25"/>
  <c r="J28" i="25"/>
  <c r="J36" i="25"/>
  <c r="J44" i="25"/>
  <c r="J52" i="25"/>
  <c r="J60" i="25"/>
  <c r="J68" i="25"/>
  <c r="J76" i="25"/>
  <c r="J84" i="25"/>
  <c r="J38" i="25"/>
  <c r="J62" i="25"/>
  <c r="J86" i="25"/>
  <c r="J42" i="25"/>
  <c r="J27" i="25"/>
  <c r="J5" i="25"/>
  <c r="J13" i="25"/>
  <c r="J21" i="25"/>
  <c r="J29" i="25"/>
  <c r="J37" i="25"/>
  <c r="J45" i="25"/>
  <c r="J53" i="25"/>
  <c r="J61" i="25"/>
  <c r="J69" i="25"/>
  <c r="J77" i="25"/>
  <c r="J85" i="25"/>
  <c r="J22" i="25"/>
  <c r="J54" i="25"/>
  <c r="J78" i="25"/>
  <c r="J43" i="25"/>
  <c r="J6" i="25"/>
  <c r="J14" i="25"/>
  <c r="J30" i="25"/>
  <c r="J46" i="25"/>
  <c r="J70" i="25"/>
  <c r="J34" i="25"/>
  <c r="J7" i="25"/>
  <c r="J15" i="25"/>
  <c r="J23" i="25"/>
  <c r="J31" i="25"/>
  <c r="J39" i="25"/>
  <c r="J47" i="25"/>
  <c r="J55" i="25"/>
  <c r="J63" i="25"/>
  <c r="J71" i="25"/>
  <c r="J79" i="25"/>
  <c r="J87" i="25"/>
  <c r="J18" i="25"/>
  <c r="J82" i="25"/>
  <c r="J11" i="25"/>
  <c r="J8" i="25"/>
  <c r="J16" i="25"/>
  <c r="J24" i="25"/>
  <c r="J32" i="25"/>
  <c r="J40" i="25"/>
  <c r="J48" i="25"/>
  <c r="J56" i="25"/>
  <c r="J64" i="25"/>
  <c r="J72" i="25"/>
  <c r="J80" i="25"/>
  <c r="J4" i="25"/>
  <c r="J89" i="25"/>
  <c r="J50" i="25"/>
  <c r="J74" i="25"/>
  <c r="J51" i="25"/>
  <c r="J83" i="25"/>
  <c r="J9" i="25"/>
  <c r="J17" i="25"/>
  <c r="J25" i="25"/>
  <c r="J33" i="25"/>
  <c r="J41" i="25"/>
  <c r="J49" i="25"/>
  <c r="J57" i="25"/>
  <c r="J65" i="25"/>
  <c r="J73" i="25"/>
  <c r="J81" i="25"/>
  <c r="J10" i="25"/>
  <c r="J66" i="25"/>
  <c r="J90" i="25"/>
  <c r="J75" i="25"/>
  <c r="K9" i="25"/>
  <c r="L9" i="25" s="1"/>
  <c r="M9" i="25" s="1"/>
  <c r="K33" i="25"/>
  <c r="L33" i="25" s="1"/>
  <c r="M33" i="25" s="1"/>
  <c r="K65" i="25"/>
  <c r="L65" i="25" s="1"/>
  <c r="M65" i="25" s="1"/>
  <c r="K81" i="25"/>
  <c r="L81" i="25" s="1"/>
  <c r="M81" i="25" s="1"/>
  <c r="K10" i="25"/>
  <c r="L10" i="25" s="1"/>
  <c r="M10" i="25" s="1"/>
  <c r="K42" i="25"/>
  <c r="L42" i="25" s="1"/>
  <c r="M42" i="25" s="1"/>
  <c r="K58" i="25"/>
  <c r="K82" i="25"/>
  <c r="K89" i="25"/>
  <c r="L89" i="25" s="1"/>
  <c r="M89" i="25" s="1"/>
  <c r="K18" i="25"/>
  <c r="K26" i="25"/>
  <c r="L26" i="25" s="1"/>
  <c r="M26" i="25" s="1"/>
  <c r="K34" i="25"/>
  <c r="L34" i="25" s="1"/>
  <c r="M34" i="25" s="1"/>
  <c r="K50" i="25"/>
  <c r="L50" i="25" s="1"/>
  <c r="M50" i="25" s="1"/>
  <c r="K66" i="25"/>
  <c r="L66" i="25" s="1"/>
  <c r="M66" i="25" s="1"/>
  <c r="K90" i="25"/>
  <c r="L90" i="25" s="1"/>
  <c r="M90" i="25" s="1"/>
  <c r="K11" i="25"/>
  <c r="L11" i="25" s="1"/>
  <c r="M11" i="25" s="1"/>
  <c r="K19" i="25"/>
  <c r="L19" i="25" s="1"/>
  <c r="M19" i="25" s="1"/>
  <c r="K27" i="25"/>
  <c r="L27" i="25" s="1"/>
  <c r="M27" i="25" s="1"/>
  <c r="K35" i="25"/>
  <c r="L35" i="25" s="1"/>
  <c r="M35" i="25" s="1"/>
  <c r="K43" i="25"/>
  <c r="L43" i="25" s="1"/>
  <c r="M43" i="25" s="1"/>
  <c r="K51" i="25"/>
  <c r="K59" i="25"/>
  <c r="L59" i="25" s="1"/>
  <c r="M59" i="25" s="1"/>
  <c r="K67" i="25"/>
  <c r="L67" i="25" s="1"/>
  <c r="M67" i="25" s="1"/>
  <c r="K75" i="25"/>
  <c r="L75" i="25" s="1"/>
  <c r="M75" i="25" s="1"/>
  <c r="K83" i="25"/>
  <c r="L83" i="25" s="1"/>
  <c r="M83" i="25" s="1"/>
  <c r="K5" i="25"/>
  <c r="K85" i="25"/>
  <c r="L85" i="25" s="1"/>
  <c r="M85" i="25" s="1"/>
  <c r="K88" i="25"/>
  <c r="K12" i="25"/>
  <c r="K20" i="25"/>
  <c r="K28" i="25"/>
  <c r="K36" i="25"/>
  <c r="L36" i="25" s="1"/>
  <c r="M36" i="25" s="1"/>
  <c r="K44" i="25"/>
  <c r="L44" i="25" s="1"/>
  <c r="M44" i="25" s="1"/>
  <c r="K52" i="25"/>
  <c r="L52" i="25" s="1"/>
  <c r="M52" i="25" s="1"/>
  <c r="K60" i="25"/>
  <c r="L60" i="25" s="1"/>
  <c r="M60" i="25" s="1"/>
  <c r="K68" i="25"/>
  <c r="K76" i="25"/>
  <c r="K84" i="25"/>
  <c r="K29" i="25"/>
  <c r="K13" i="25"/>
  <c r="K21" i="25"/>
  <c r="L21" i="25" s="1"/>
  <c r="M21" i="25" s="1"/>
  <c r="K37" i="25"/>
  <c r="L37" i="25" s="1"/>
  <c r="M37" i="25" s="1"/>
  <c r="K45" i="25"/>
  <c r="L45" i="25" s="1"/>
  <c r="M45" i="25" s="1"/>
  <c r="K53" i="25"/>
  <c r="L53" i="25" s="1"/>
  <c r="M53" i="25" s="1"/>
  <c r="K61" i="25"/>
  <c r="L61" i="25" s="1"/>
  <c r="M61" i="25" s="1"/>
  <c r="K69" i="25"/>
  <c r="K77" i="25"/>
  <c r="K57" i="25"/>
  <c r="K6" i="25"/>
  <c r="L6" i="25" s="1"/>
  <c r="M6" i="25" s="1"/>
  <c r="K14" i="25"/>
  <c r="L14" i="25" s="1"/>
  <c r="M14" i="25" s="1"/>
  <c r="K22" i="25"/>
  <c r="L22" i="25" s="1"/>
  <c r="M22" i="25" s="1"/>
  <c r="K30" i="25"/>
  <c r="K38" i="25"/>
  <c r="K46" i="25"/>
  <c r="K54" i="25"/>
  <c r="L54" i="25" s="1"/>
  <c r="M54" i="25" s="1"/>
  <c r="K62" i="25"/>
  <c r="L62" i="25" s="1"/>
  <c r="M62" i="25" s="1"/>
  <c r="K70" i="25"/>
  <c r="L70" i="25" s="1"/>
  <c r="M70" i="25" s="1"/>
  <c r="K78" i="25"/>
  <c r="L78" i="25" s="1"/>
  <c r="M78" i="25" s="1"/>
  <c r="K86" i="25"/>
  <c r="L86" i="25" s="1"/>
  <c r="M86" i="25" s="1"/>
  <c r="K7" i="25"/>
  <c r="L7" i="25" s="1"/>
  <c r="M7" i="25" s="1"/>
  <c r="K15" i="25"/>
  <c r="L15" i="25" s="1"/>
  <c r="M15" i="25" s="1"/>
  <c r="K23" i="25"/>
  <c r="L23" i="25" s="1"/>
  <c r="M23" i="25" s="1"/>
  <c r="K31" i="25"/>
  <c r="K39" i="25"/>
  <c r="K47" i="25"/>
  <c r="L47" i="25" s="1"/>
  <c r="M47" i="25" s="1"/>
  <c r="K55" i="25"/>
  <c r="L55" i="25" s="1"/>
  <c r="M55" i="25" s="1"/>
  <c r="K63" i="25"/>
  <c r="L63" i="25" s="1"/>
  <c r="M63" i="25" s="1"/>
  <c r="K71" i="25"/>
  <c r="L71" i="25" s="1"/>
  <c r="M71" i="25" s="1"/>
  <c r="K79" i="25"/>
  <c r="L79" i="25" s="1"/>
  <c r="M79" i="25" s="1"/>
  <c r="K87" i="25"/>
  <c r="L87" i="25" s="1"/>
  <c r="M87" i="25" s="1"/>
  <c r="K17" i="25"/>
  <c r="L17" i="25" s="1"/>
  <c r="M17" i="25" s="1"/>
  <c r="K25" i="25"/>
  <c r="L25" i="25" s="1"/>
  <c r="M25" i="25" s="1"/>
  <c r="K49" i="25"/>
  <c r="L49" i="25" s="1"/>
  <c r="M49" i="25" s="1"/>
  <c r="K73" i="25"/>
  <c r="L73" i="25" s="1"/>
  <c r="M73" i="25" s="1"/>
  <c r="K74" i="25"/>
  <c r="L74" i="25" s="1"/>
  <c r="M74" i="25" s="1"/>
  <c r="K8" i="25"/>
  <c r="K16" i="25"/>
  <c r="L16" i="25" s="1"/>
  <c r="M16" i="25" s="1"/>
  <c r="K24" i="25"/>
  <c r="L24" i="25" s="1"/>
  <c r="M24" i="25" s="1"/>
  <c r="K32" i="25"/>
  <c r="L32" i="25" s="1"/>
  <c r="M32" i="25" s="1"/>
  <c r="K40" i="25"/>
  <c r="L40" i="25" s="1"/>
  <c r="M40" i="25" s="1"/>
  <c r="K48" i="25"/>
  <c r="L48" i="25" s="1"/>
  <c r="M48" i="25" s="1"/>
  <c r="K56" i="25"/>
  <c r="K64" i="25"/>
  <c r="L64" i="25" s="1"/>
  <c r="M64" i="25" s="1"/>
  <c r="K72" i="25"/>
  <c r="K80" i="25"/>
  <c r="L80" i="25" s="1"/>
  <c r="M80" i="25" s="1"/>
  <c r="K4" i="25"/>
  <c r="L4" i="25" s="1"/>
  <c r="M4" i="25" s="1"/>
  <c r="K41" i="25"/>
  <c r="L41" i="25" s="1"/>
  <c r="M41" i="25" s="1"/>
  <c r="D4" i="22"/>
  <c r="D2" i="24" s="1"/>
  <c r="E80" i="22"/>
  <c r="F80" i="22" s="1"/>
  <c r="E67" i="22"/>
  <c r="F67" i="22" s="1"/>
  <c r="E23" i="22"/>
  <c r="F23" i="22" s="1"/>
  <c r="E44" i="22"/>
  <c r="F44" i="22" s="1"/>
  <c r="E45" i="22"/>
  <c r="F45" i="22" s="1"/>
  <c r="E31" i="22"/>
  <c r="F31" i="22" s="1"/>
  <c r="E28" i="22"/>
  <c r="F28" i="22" s="1"/>
  <c r="E51" i="22"/>
  <c r="F51" i="22" s="1"/>
  <c r="E79" i="22"/>
  <c r="F79" i="22" s="1"/>
  <c r="E66" i="22"/>
  <c r="F66" i="22" s="1"/>
  <c r="E18" i="22"/>
  <c r="F18" i="22" s="1"/>
  <c r="E72" i="22"/>
  <c r="F72" i="22" s="1"/>
  <c r="E52" i="22"/>
  <c r="F52" i="22" s="1"/>
  <c r="E20" i="22"/>
  <c r="F20" i="22" s="1"/>
  <c r="E49" i="22"/>
  <c r="F49" i="22" s="1"/>
  <c r="E63" i="22"/>
  <c r="F63" i="22"/>
  <c r="E34" i="22"/>
  <c r="F34" i="22" s="1"/>
  <c r="E64" i="22"/>
  <c r="F64" i="22" s="1"/>
  <c r="E89" i="22"/>
  <c r="F89" i="22" s="1"/>
  <c r="E81" i="22"/>
  <c r="F81" i="22" s="1"/>
  <c r="E21" i="22"/>
  <c r="F21" i="22" s="1"/>
  <c r="E12" i="22"/>
  <c r="F12" i="22" s="1"/>
  <c r="E41" i="22"/>
  <c r="F41" i="22" s="1"/>
  <c r="E14" i="22"/>
  <c r="F14" i="22" s="1"/>
  <c r="E10" i="22"/>
  <c r="F10" i="22" s="1"/>
  <c r="E7" i="22"/>
  <c r="F7" i="22" s="1"/>
  <c r="E19" i="22"/>
  <c r="F19" i="22" s="1"/>
  <c r="E25" i="22"/>
  <c r="F25" i="22" s="1"/>
  <c r="E40" i="22"/>
  <c r="F40" i="22" s="1"/>
  <c r="E43" i="22"/>
  <c r="F43" i="22" s="1"/>
  <c r="E15" i="22"/>
  <c r="F15" i="22" s="1"/>
  <c r="E68" i="22"/>
  <c r="F68" i="22" s="1"/>
  <c r="E61" i="22"/>
  <c r="F61" i="22" s="1"/>
  <c r="E85" i="22"/>
  <c r="F85" i="22" s="1"/>
  <c r="E13" i="22"/>
  <c r="F13" i="22" s="1"/>
  <c r="E56" i="22"/>
  <c r="F56" i="22" s="1"/>
  <c r="E48" i="22"/>
  <c r="F48" i="22" s="1"/>
  <c r="E29" i="22"/>
  <c r="F29" i="22" s="1"/>
  <c r="E9" i="22"/>
  <c r="F9" i="22" s="1"/>
  <c r="E87" i="22"/>
  <c r="F87" i="22" s="1"/>
  <c r="E11" i="22"/>
  <c r="F11" i="22" s="1"/>
  <c r="E24" i="22"/>
  <c r="F24" i="22" s="1"/>
  <c r="E73" i="22"/>
  <c r="F73" i="22" s="1"/>
  <c r="E78" i="22"/>
  <c r="F78" i="22" s="1"/>
  <c r="E90" i="22"/>
  <c r="F90" i="22" s="1"/>
  <c r="E77" i="22"/>
  <c r="F77" i="22" s="1"/>
  <c r="E38" i="22"/>
  <c r="F38" i="22" s="1"/>
  <c r="E62" i="22"/>
  <c r="F62" i="22" s="1"/>
  <c r="E86" i="22"/>
  <c r="F86" i="22"/>
  <c r="E39" i="22"/>
  <c r="F39" i="22" s="1"/>
  <c r="E32" i="22"/>
  <c r="F32" i="22" s="1"/>
  <c r="E75" i="22"/>
  <c r="F75" i="22" s="1"/>
  <c r="E36" i="22"/>
  <c r="F36" i="22" s="1"/>
  <c r="E82" i="22"/>
  <c r="F82" i="22" s="1"/>
  <c r="E6" i="22"/>
  <c r="F6" i="22" s="1"/>
  <c r="E33" i="22"/>
  <c r="F33" i="22" s="1"/>
  <c r="E16" i="22"/>
  <c r="F16" i="22" s="1"/>
  <c r="E37" i="22"/>
  <c r="F37" i="22" s="1"/>
  <c r="E8" i="22"/>
  <c r="F8" i="22" s="1"/>
  <c r="E83" i="22"/>
  <c r="F83" i="22" s="1"/>
  <c r="E5" i="22"/>
  <c r="F5" i="22" s="1"/>
  <c r="E71" i="22"/>
  <c r="F71" i="22" s="1"/>
  <c r="E59" i="22"/>
  <c r="F59" i="22" s="1"/>
  <c r="E88" i="22"/>
  <c r="F88" i="22" s="1"/>
  <c r="E60" i="22"/>
  <c r="F60" i="22" s="1"/>
  <c r="E84" i="22"/>
  <c r="F84" i="22" s="1"/>
  <c r="E57" i="22"/>
  <c r="F57" i="22" s="1"/>
  <c r="E55" i="22"/>
  <c r="F55" i="22" s="1"/>
  <c r="E46" i="22"/>
  <c r="F46" i="22" s="1"/>
  <c r="E69" i="22"/>
  <c r="F69" i="22" s="1"/>
  <c r="E53" i="22"/>
  <c r="F53" i="22" s="1"/>
  <c r="E26" i="22"/>
  <c r="F26" i="22" s="1"/>
  <c r="E54" i="22"/>
  <c r="F54" i="22" s="1"/>
  <c r="E74" i="22"/>
  <c r="F74" i="22" s="1"/>
  <c r="E30" i="22"/>
  <c r="F30" i="22" s="1"/>
  <c r="E58" i="22"/>
  <c r="F58" i="22" s="1"/>
  <c r="E22" i="22"/>
  <c r="F22" i="22" s="1"/>
  <c r="E50" i="22"/>
  <c r="F50" i="22" s="1"/>
  <c r="E42" i="22"/>
  <c r="F42" i="22" s="1"/>
  <c r="E70" i="22"/>
  <c r="F70" i="22" s="1"/>
  <c r="O10" i="17"/>
  <c r="P10" i="17" s="1"/>
  <c r="I10" i="17"/>
  <c r="F10" i="17"/>
  <c r="O9" i="17"/>
  <c r="P9" i="17" s="1"/>
  <c r="I9" i="17"/>
  <c r="F9" i="17"/>
  <c r="O8" i="17"/>
  <c r="P8" i="17" s="1"/>
  <c r="I8" i="17"/>
  <c r="F8" i="17"/>
  <c r="O7" i="17"/>
  <c r="P7" i="17" s="1"/>
  <c r="I7" i="17"/>
  <c r="F7" i="17"/>
  <c r="O6" i="17"/>
  <c r="P6" i="17" s="1"/>
  <c r="I6" i="17"/>
  <c r="F6" i="17"/>
  <c r="O5" i="17"/>
  <c r="P5" i="17" s="1"/>
  <c r="I5" i="17"/>
  <c r="F5" i="17"/>
  <c r="O4" i="17"/>
  <c r="P4" i="17" s="1"/>
  <c r="I4" i="17"/>
  <c r="F4" i="17"/>
  <c r="O10" i="16"/>
  <c r="P10" i="16" s="1"/>
  <c r="I10" i="16"/>
  <c r="F10" i="16"/>
  <c r="O9" i="16"/>
  <c r="P9" i="16" s="1"/>
  <c r="I9" i="16"/>
  <c r="F9" i="16"/>
  <c r="O8" i="16"/>
  <c r="P8" i="16" s="1"/>
  <c r="I8" i="16"/>
  <c r="F8" i="16"/>
  <c r="O7" i="16"/>
  <c r="P7" i="16" s="1"/>
  <c r="I7" i="16"/>
  <c r="F7" i="16"/>
  <c r="O6" i="16"/>
  <c r="P6" i="16" s="1"/>
  <c r="I6" i="16"/>
  <c r="F6" i="16"/>
  <c r="O5" i="16"/>
  <c r="P5" i="16" s="1"/>
  <c r="I5" i="16"/>
  <c r="F5" i="16"/>
  <c r="O4" i="16"/>
  <c r="P4" i="16" s="1"/>
  <c r="I4" i="16"/>
  <c r="F4" i="16"/>
  <c r="O10" i="15"/>
  <c r="P10" i="15" s="1"/>
  <c r="I10" i="15"/>
  <c r="F10" i="15"/>
  <c r="O9" i="15"/>
  <c r="P9" i="15" s="1"/>
  <c r="I9" i="15"/>
  <c r="F9" i="15"/>
  <c r="O8" i="15"/>
  <c r="P8" i="15" s="1"/>
  <c r="I8" i="15"/>
  <c r="F8" i="15"/>
  <c r="O7" i="15"/>
  <c r="P7" i="15" s="1"/>
  <c r="I7" i="15"/>
  <c r="F7" i="15"/>
  <c r="O6" i="15"/>
  <c r="P6" i="15" s="1"/>
  <c r="I6" i="15"/>
  <c r="F6" i="15"/>
  <c r="O5" i="15"/>
  <c r="P5" i="15" s="1"/>
  <c r="I5" i="15"/>
  <c r="F5" i="15"/>
  <c r="O4" i="15"/>
  <c r="P4" i="15" s="1"/>
  <c r="I4" i="15"/>
  <c r="F4" i="15"/>
  <c r="O10" i="8"/>
  <c r="P10" i="8" s="1"/>
  <c r="I10" i="8"/>
  <c r="F10" i="8"/>
  <c r="O9" i="8"/>
  <c r="P9" i="8" s="1"/>
  <c r="I9" i="8"/>
  <c r="F9" i="8"/>
  <c r="O8" i="8"/>
  <c r="P8" i="8" s="1"/>
  <c r="I8" i="8"/>
  <c r="F8" i="8"/>
  <c r="O7" i="8"/>
  <c r="P7" i="8" s="1"/>
  <c r="I7" i="8"/>
  <c r="F7" i="8"/>
  <c r="O6" i="8"/>
  <c r="P6" i="8" s="1"/>
  <c r="I6" i="8"/>
  <c r="F6" i="8"/>
  <c r="O5" i="8"/>
  <c r="P5" i="8" s="1"/>
  <c r="I5" i="8"/>
  <c r="F5" i="8"/>
  <c r="O4" i="8"/>
  <c r="P4" i="8" s="1"/>
  <c r="I4" i="8"/>
  <c r="F4" i="8"/>
  <c r="F4" i="7"/>
  <c r="F5" i="7"/>
  <c r="F6" i="7"/>
  <c r="F7" i="7"/>
  <c r="F8" i="7"/>
  <c r="F9" i="7"/>
  <c r="F10" i="7"/>
  <c r="I5" i="7"/>
  <c r="I6" i="7"/>
  <c r="I7" i="7"/>
  <c r="I8" i="7"/>
  <c r="I9" i="7"/>
  <c r="I10" i="7"/>
  <c r="I4" i="7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4" i="7"/>
  <c r="P4" i="7" s="1"/>
  <c r="O70" i="25" l="1"/>
  <c r="N70" i="25"/>
  <c r="O83" i="25"/>
  <c r="N83" i="25"/>
  <c r="N40" i="25"/>
  <c r="O40" i="25"/>
  <c r="N62" i="25"/>
  <c r="O62" i="25"/>
  <c r="N75" i="25"/>
  <c r="O75" i="25"/>
  <c r="L82" i="25"/>
  <c r="M82" i="25" s="1"/>
  <c r="O41" i="25"/>
  <c r="N41" i="25"/>
  <c r="O32" i="25"/>
  <c r="N32" i="25"/>
  <c r="O17" i="25"/>
  <c r="N17" i="25"/>
  <c r="L31" i="25"/>
  <c r="M31" i="25" s="1"/>
  <c r="N54" i="25"/>
  <c r="O54" i="25"/>
  <c r="L77" i="25"/>
  <c r="M77" i="25" s="1"/>
  <c r="L29" i="25"/>
  <c r="M29" i="25" s="1"/>
  <c r="L28" i="25"/>
  <c r="M28" i="25" s="1"/>
  <c r="N67" i="25"/>
  <c r="O67" i="25"/>
  <c r="O90" i="25"/>
  <c r="N90" i="25"/>
  <c r="L58" i="25"/>
  <c r="M58" i="25" s="1"/>
  <c r="N47" i="25"/>
  <c r="O47" i="25"/>
  <c r="O21" i="25"/>
  <c r="N21" i="25"/>
  <c r="O19" i="25"/>
  <c r="N19" i="25"/>
  <c r="N9" i="25"/>
  <c r="O9" i="25"/>
  <c r="N25" i="25"/>
  <c r="O25" i="25"/>
  <c r="L39" i="25"/>
  <c r="M39" i="25" s="1"/>
  <c r="L57" i="25"/>
  <c r="M57" i="25" s="1"/>
  <c r="N11" i="25"/>
  <c r="O11" i="25"/>
  <c r="N4" i="25"/>
  <c r="O4" i="25"/>
  <c r="O24" i="25"/>
  <c r="N24" i="25"/>
  <c r="N87" i="25"/>
  <c r="O87" i="25"/>
  <c r="O23" i="25"/>
  <c r="N23" i="25"/>
  <c r="L46" i="25"/>
  <c r="M46" i="25" s="1"/>
  <c r="L69" i="25"/>
  <c r="M69" i="25" s="1"/>
  <c r="L84" i="25"/>
  <c r="M84" i="25" s="1"/>
  <c r="L20" i="25"/>
  <c r="M20" i="25" s="1"/>
  <c r="O59" i="25"/>
  <c r="N59" i="25"/>
  <c r="O66" i="25"/>
  <c r="N66" i="25"/>
  <c r="N42" i="25"/>
  <c r="O42" i="25"/>
  <c r="N49" i="25"/>
  <c r="O49" i="25"/>
  <c r="N6" i="25"/>
  <c r="O6" i="25"/>
  <c r="O89" i="25"/>
  <c r="N89" i="25"/>
  <c r="L13" i="25"/>
  <c r="M13" i="25" s="1"/>
  <c r="O80" i="25"/>
  <c r="N80" i="25"/>
  <c r="N16" i="25"/>
  <c r="O16" i="25"/>
  <c r="N79" i="25"/>
  <c r="O79" i="25"/>
  <c r="O15" i="25"/>
  <c r="N15" i="25"/>
  <c r="L38" i="25"/>
  <c r="M38" i="25" s="1"/>
  <c r="N61" i="25"/>
  <c r="O61" i="25"/>
  <c r="L76" i="25"/>
  <c r="M76" i="25" s="1"/>
  <c r="L12" i="25"/>
  <c r="M12" i="25" s="1"/>
  <c r="L51" i="25"/>
  <c r="M51" i="25" s="1"/>
  <c r="O50" i="25"/>
  <c r="N50" i="25"/>
  <c r="O10" i="25"/>
  <c r="N10" i="25"/>
  <c r="O48" i="25"/>
  <c r="N48" i="25"/>
  <c r="N44" i="25"/>
  <c r="O44" i="25"/>
  <c r="N36" i="25"/>
  <c r="O36" i="25"/>
  <c r="L72" i="25"/>
  <c r="M72" i="25" s="1"/>
  <c r="L8" i="25"/>
  <c r="M8" i="25" s="1"/>
  <c r="N71" i="25"/>
  <c r="O71" i="25"/>
  <c r="N7" i="25"/>
  <c r="O7" i="25"/>
  <c r="L30" i="25"/>
  <c r="M30" i="25" s="1"/>
  <c r="O53" i="25"/>
  <c r="N53" i="25"/>
  <c r="L68" i="25"/>
  <c r="M68" i="25" s="1"/>
  <c r="L88" i="25"/>
  <c r="M88" i="25" s="1"/>
  <c r="O43" i="25"/>
  <c r="N43" i="25"/>
  <c r="O34" i="25"/>
  <c r="N34" i="25"/>
  <c r="N81" i="25"/>
  <c r="O81" i="25"/>
  <c r="O64" i="25"/>
  <c r="N64" i="25"/>
  <c r="N74" i="25"/>
  <c r="O74" i="25"/>
  <c r="O63" i="25"/>
  <c r="N63" i="25"/>
  <c r="O86" i="25"/>
  <c r="N86" i="25"/>
  <c r="O22" i="25"/>
  <c r="N22" i="25"/>
  <c r="O45" i="25"/>
  <c r="N45" i="25"/>
  <c r="N60" i="25"/>
  <c r="O60" i="25"/>
  <c r="N85" i="25"/>
  <c r="O85" i="25"/>
  <c r="N35" i="25"/>
  <c r="O35" i="25"/>
  <c r="N26" i="25"/>
  <c r="O26" i="25"/>
  <c r="O65" i="25"/>
  <c r="N65" i="25"/>
  <c r="L56" i="25"/>
  <c r="M56" i="25" s="1"/>
  <c r="N73" i="25"/>
  <c r="O73" i="25"/>
  <c r="N55" i="25"/>
  <c r="O55" i="25"/>
  <c r="O78" i="25"/>
  <c r="N78" i="25"/>
  <c r="O14" i="25"/>
  <c r="N14" i="25"/>
  <c r="N37" i="25"/>
  <c r="O37" i="25"/>
  <c r="N52" i="25"/>
  <c r="O52" i="25"/>
  <c r="L5" i="25"/>
  <c r="M5" i="25" s="1"/>
  <c r="N27" i="25"/>
  <c r="O27" i="25"/>
  <c r="L18" i="25"/>
  <c r="M18" i="25" s="1"/>
  <c r="N33" i="25"/>
  <c r="O33" i="25"/>
  <c r="E4" i="22"/>
  <c r="F4" i="22" s="1"/>
  <c r="T26" i="25" l="1"/>
  <c r="U26" i="25" s="1"/>
  <c r="Q26" i="25"/>
  <c r="V26" i="25" s="1"/>
  <c r="P26" i="25"/>
  <c r="O76" i="25"/>
  <c r="N76" i="25"/>
  <c r="N39" i="25"/>
  <c r="O39" i="25"/>
  <c r="O88" i="25"/>
  <c r="N88" i="25"/>
  <c r="T48" i="25"/>
  <c r="U48" i="25" s="1"/>
  <c r="Q48" i="25"/>
  <c r="V48" i="25" s="1"/>
  <c r="P48" i="25"/>
  <c r="T61" i="25"/>
  <c r="U61" i="25" s="1"/>
  <c r="Q61" i="25"/>
  <c r="V61" i="25" s="1"/>
  <c r="P61" i="25"/>
  <c r="T49" i="25"/>
  <c r="U49" i="25" s="1"/>
  <c r="P49" i="25"/>
  <c r="Q49" i="25"/>
  <c r="V49" i="25" s="1"/>
  <c r="N20" i="25"/>
  <c r="O20" i="25"/>
  <c r="T25" i="25"/>
  <c r="U25" i="25" s="1"/>
  <c r="P25" i="25"/>
  <c r="Q25" i="25"/>
  <c r="V25" i="25" s="1"/>
  <c r="P47" i="25"/>
  <c r="T47" i="25"/>
  <c r="U47" i="25" s="1"/>
  <c r="Q47" i="25"/>
  <c r="N29" i="25"/>
  <c r="O29" i="25"/>
  <c r="T32" i="25"/>
  <c r="U32" i="25" s="1"/>
  <c r="P32" i="25"/>
  <c r="Q32" i="25"/>
  <c r="V32" i="25" s="1"/>
  <c r="T40" i="25"/>
  <c r="U40" i="25" s="1"/>
  <c r="P40" i="25"/>
  <c r="Q40" i="25"/>
  <c r="V40" i="25" s="1"/>
  <c r="T74" i="25"/>
  <c r="U74" i="25" s="1"/>
  <c r="Q74" i="25"/>
  <c r="V74" i="25" s="1"/>
  <c r="P74" i="25"/>
  <c r="T17" i="25"/>
  <c r="U17" i="25" s="1"/>
  <c r="P17" i="25"/>
  <c r="Q17" i="25"/>
  <c r="V17" i="25" s="1"/>
  <c r="T45" i="25"/>
  <c r="U45" i="25" s="1"/>
  <c r="P45" i="25"/>
  <c r="Q45" i="25"/>
  <c r="V45" i="25" s="1"/>
  <c r="P35" i="25"/>
  <c r="T35" i="25"/>
  <c r="U35" i="25" s="1"/>
  <c r="Q35" i="25"/>
  <c r="T33" i="25"/>
  <c r="U33" i="25" s="1"/>
  <c r="Q33" i="25"/>
  <c r="V33" i="25" s="1"/>
  <c r="P33" i="25"/>
  <c r="T37" i="25"/>
  <c r="U37" i="25" s="1"/>
  <c r="P37" i="25"/>
  <c r="Q37" i="25"/>
  <c r="V37" i="25" s="1"/>
  <c r="T73" i="25"/>
  <c r="U73" i="25" s="1"/>
  <c r="P73" i="25"/>
  <c r="Q73" i="25"/>
  <c r="V73" i="25" s="1"/>
  <c r="T22" i="25"/>
  <c r="U22" i="25" s="1"/>
  <c r="P22" i="25"/>
  <c r="Q22" i="25"/>
  <c r="V22" i="25" s="1"/>
  <c r="T64" i="25"/>
  <c r="U64" i="25" s="1"/>
  <c r="P64" i="25"/>
  <c r="Q64" i="25"/>
  <c r="V64" i="25" s="1"/>
  <c r="N68" i="25"/>
  <c r="O68" i="25"/>
  <c r="N8" i="25"/>
  <c r="O8" i="25"/>
  <c r="N84" i="25"/>
  <c r="O84" i="25"/>
  <c r="T24" i="25"/>
  <c r="U24" i="25" s="1"/>
  <c r="P24" i="25"/>
  <c r="Q24" i="25"/>
  <c r="V24" i="25" s="1"/>
  <c r="O77" i="25"/>
  <c r="N77" i="25"/>
  <c r="O5" i="25"/>
  <c r="N5" i="25"/>
  <c r="T87" i="25"/>
  <c r="U87" i="25" s="1"/>
  <c r="P87" i="25"/>
  <c r="Q87" i="25"/>
  <c r="V87" i="25" s="1"/>
  <c r="T55" i="25"/>
  <c r="U55" i="25" s="1"/>
  <c r="P55" i="25"/>
  <c r="Q55" i="25"/>
  <c r="V55" i="25" s="1"/>
  <c r="T71" i="25"/>
  <c r="U71" i="25" s="1"/>
  <c r="Q71" i="25"/>
  <c r="V71" i="25" s="1"/>
  <c r="P71" i="25"/>
  <c r="T21" i="25"/>
  <c r="U21" i="25" s="1"/>
  <c r="P21" i="25"/>
  <c r="Q21" i="25"/>
  <c r="V21" i="25" s="1"/>
  <c r="T85" i="25"/>
  <c r="U85" i="25" s="1"/>
  <c r="Q85" i="25"/>
  <c r="V85" i="25" s="1"/>
  <c r="P85" i="25"/>
  <c r="O72" i="25"/>
  <c r="N72" i="25"/>
  <c r="T10" i="25"/>
  <c r="U10" i="25" s="1"/>
  <c r="P10" i="25"/>
  <c r="Q10" i="25"/>
  <c r="V10" i="25" s="1"/>
  <c r="O38" i="25"/>
  <c r="N38" i="25"/>
  <c r="T80" i="25"/>
  <c r="U80" i="25" s="1"/>
  <c r="P80" i="25"/>
  <c r="Q80" i="25"/>
  <c r="V80" i="25" s="1"/>
  <c r="T42" i="25"/>
  <c r="U42" i="25" s="1"/>
  <c r="Q42" i="25"/>
  <c r="V42" i="25" s="1"/>
  <c r="P42" i="25"/>
  <c r="N69" i="25"/>
  <c r="O69" i="25"/>
  <c r="Q4" i="25"/>
  <c r="V4" i="25" s="1"/>
  <c r="P4" i="25"/>
  <c r="T4" i="25"/>
  <c r="U4" i="25" s="1"/>
  <c r="T9" i="25"/>
  <c r="U9" i="25" s="1"/>
  <c r="P9" i="25"/>
  <c r="Q9" i="25"/>
  <c r="V9" i="25" s="1"/>
  <c r="O58" i="25"/>
  <c r="N58" i="25"/>
  <c r="T54" i="25"/>
  <c r="U54" i="25" s="1"/>
  <c r="Q54" i="25"/>
  <c r="V54" i="25" s="1"/>
  <c r="P54" i="25"/>
  <c r="T41" i="25"/>
  <c r="U41" i="25"/>
  <c r="P41" i="25"/>
  <c r="Q41" i="25"/>
  <c r="V41" i="25" s="1"/>
  <c r="N12" i="25"/>
  <c r="O12" i="25"/>
  <c r="T59" i="25"/>
  <c r="U59" i="25" s="1"/>
  <c r="P59" i="25"/>
  <c r="Q59" i="25"/>
  <c r="V59" i="25" s="1"/>
  <c r="N18" i="25"/>
  <c r="O18" i="25"/>
  <c r="T86" i="25"/>
  <c r="U86" i="25" s="1"/>
  <c r="Q86" i="25"/>
  <c r="V86" i="25" s="1"/>
  <c r="P86" i="25"/>
  <c r="T36" i="25"/>
  <c r="U36" i="25" s="1"/>
  <c r="Q36" i="25"/>
  <c r="V36" i="25" s="1"/>
  <c r="P36" i="25"/>
  <c r="O13" i="25"/>
  <c r="N13" i="25"/>
  <c r="N46" i="25"/>
  <c r="O46" i="25"/>
  <c r="N82" i="25"/>
  <c r="O82" i="25"/>
  <c r="T83" i="25"/>
  <c r="U83" i="25" s="1"/>
  <c r="P83" i="25"/>
  <c r="Q83" i="25"/>
  <c r="V83" i="25" s="1"/>
  <c r="T78" i="25"/>
  <c r="U78" i="25" s="1"/>
  <c r="Q78" i="25"/>
  <c r="V78" i="25" s="1"/>
  <c r="P78" i="25"/>
  <c r="T6" i="25"/>
  <c r="U6" i="25" s="1"/>
  <c r="P6" i="25"/>
  <c r="Q6" i="25"/>
  <c r="V6" i="25" s="1"/>
  <c r="T62" i="25"/>
  <c r="U62" i="25" s="1"/>
  <c r="Q62" i="25"/>
  <c r="V62" i="25" s="1"/>
  <c r="P62" i="25"/>
  <c r="T43" i="25"/>
  <c r="U43" i="25" s="1"/>
  <c r="P43" i="25"/>
  <c r="Q43" i="25"/>
  <c r="V43" i="25" s="1"/>
  <c r="N28" i="25"/>
  <c r="O28" i="25"/>
  <c r="N56" i="25"/>
  <c r="O56" i="25"/>
  <c r="O30" i="25"/>
  <c r="N30" i="25"/>
  <c r="T50" i="25"/>
  <c r="U50" i="25" s="1"/>
  <c r="Q50" i="25"/>
  <c r="V50" i="25" s="1"/>
  <c r="P50" i="25"/>
  <c r="T15" i="25"/>
  <c r="U15" i="25" s="1"/>
  <c r="P15" i="25"/>
  <c r="Q15" i="25"/>
  <c r="V15" i="25" s="1"/>
  <c r="T11" i="25"/>
  <c r="U11" i="25" s="1"/>
  <c r="P11" i="25"/>
  <c r="Q11" i="25"/>
  <c r="V11" i="25" s="1"/>
  <c r="T90" i="25"/>
  <c r="U90" i="25" s="1"/>
  <c r="Q90" i="25"/>
  <c r="V90" i="25" s="1"/>
  <c r="P90" i="25"/>
  <c r="N31" i="25"/>
  <c r="O31" i="25"/>
  <c r="T75" i="25"/>
  <c r="U75" i="25" s="1"/>
  <c r="P75" i="25"/>
  <c r="Q75" i="25"/>
  <c r="V75" i="25" s="1"/>
  <c r="O57" i="25"/>
  <c r="N57" i="25"/>
  <c r="T52" i="25"/>
  <c r="U52" i="25" s="1"/>
  <c r="P52" i="25"/>
  <c r="Q52" i="25"/>
  <c r="V52" i="25" s="1"/>
  <c r="T16" i="25"/>
  <c r="U16" i="25" s="1"/>
  <c r="P16" i="25"/>
  <c r="Q16" i="25"/>
  <c r="V16" i="25" s="1"/>
  <c r="T81" i="25"/>
  <c r="U81" i="25" s="1"/>
  <c r="P81" i="25"/>
  <c r="Q81" i="25"/>
  <c r="V81" i="25" s="1"/>
  <c r="T53" i="25"/>
  <c r="U53" i="25" s="1"/>
  <c r="P53" i="25"/>
  <c r="Q53" i="25"/>
  <c r="V53" i="25" s="1"/>
  <c r="P27" i="25"/>
  <c r="T27" i="25"/>
  <c r="U27" i="25" s="1"/>
  <c r="Q27" i="25"/>
  <c r="T14" i="25"/>
  <c r="U14" i="25" s="1"/>
  <c r="P14" i="25"/>
  <c r="Q14" i="25"/>
  <c r="V14" i="25" s="1"/>
  <c r="T60" i="25"/>
  <c r="U60" i="25" s="1"/>
  <c r="Q60" i="25"/>
  <c r="V60" i="25" s="1"/>
  <c r="P60" i="25"/>
  <c r="T65" i="25"/>
  <c r="U65" i="25" s="1"/>
  <c r="P65" i="25"/>
  <c r="Q65" i="25"/>
  <c r="V65" i="25" s="1"/>
  <c r="T63" i="25"/>
  <c r="U63" i="25" s="1"/>
  <c r="P63" i="25"/>
  <c r="Q63" i="25"/>
  <c r="V63" i="25" s="1"/>
  <c r="T34" i="25"/>
  <c r="U34" i="25" s="1"/>
  <c r="Q34" i="25"/>
  <c r="V34" i="25" s="1"/>
  <c r="P34" i="25"/>
  <c r="T7" i="25"/>
  <c r="U7" i="25" s="1"/>
  <c r="P7" i="25"/>
  <c r="Q7" i="25"/>
  <c r="V7" i="25" s="1"/>
  <c r="T44" i="25"/>
  <c r="U44" i="25" s="1"/>
  <c r="P44" i="25"/>
  <c r="Q44" i="25"/>
  <c r="V44" i="25" s="1"/>
  <c r="O51" i="25"/>
  <c r="N51" i="25"/>
  <c r="T79" i="25"/>
  <c r="U79" i="25" s="1"/>
  <c r="P79" i="25"/>
  <c r="Q79" i="25"/>
  <c r="V79" i="25" s="1"/>
  <c r="T89" i="25"/>
  <c r="U89" i="25" s="1"/>
  <c r="Q89" i="25"/>
  <c r="V89" i="25" s="1"/>
  <c r="P89" i="25"/>
  <c r="T66" i="25"/>
  <c r="U66" i="25" s="1"/>
  <c r="Q66" i="25"/>
  <c r="V66" i="25" s="1"/>
  <c r="P66" i="25"/>
  <c r="T23" i="25"/>
  <c r="U23" i="25" s="1"/>
  <c r="Q23" i="25"/>
  <c r="V23" i="25" s="1"/>
  <c r="P23" i="25"/>
  <c r="T19" i="25"/>
  <c r="U19" i="25" s="1"/>
  <c r="Q19" i="25"/>
  <c r="V19" i="25" s="1"/>
  <c r="P19" i="25"/>
  <c r="T67" i="25"/>
  <c r="U67" i="25" s="1"/>
  <c r="Q67" i="25"/>
  <c r="V67" i="25" s="1"/>
  <c r="P67" i="25"/>
  <c r="T70" i="25"/>
  <c r="U70" i="25" s="1"/>
  <c r="Q70" i="25"/>
  <c r="V70" i="25" s="1"/>
  <c r="P70" i="25"/>
  <c r="E35" i="22" l="1"/>
  <c r="F35" i="22" s="1"/>
  <c r="V35" i="25"/>
  <c r="T88" i="25"/>
  <c r="U88" i="25" s="1"/>
  <c r="P88" i="25"/>
  <c r="Q88" i="25"/>
  <c r="V88" i="25" s="1"/>
  <c r="T56" i="25"/>
  <c r="U56" i="25" s="1"/>
  <c r="P56" i="25"/>
  <c r="Q56" i="25"/>
  <c r="V56" i="25" s="1"/>
  <c r="Q39" i="25"/>
  <c r="V39" i="25" s="1"/>
  <c r="T39" i="25"/>
  <c r="U39" i="25" s="1"/>
  <c r="P39" i="25"/>
  <c r="T29" i="25"/>
  <c r="U29" i="25" s="1"/>
  <c r="P29" i="25"/>
  <c r="Q29" i="25"/>
  <c r="V29" i="25" s="1"/>
  <c r="T20" i="25"/>
  <c r="U20" i="25" s="1"/>
  <c r="P20" i="25"/>
  <c r="Q20" i="25"/>
  <c r="V20" i="25" s="1"/>
  <c r="T30" i="25"/>
  <c r="U30" i="25" s="1"/>
  <c r="P30" i="25"/>
  <c r="Q30" i="25"/>
  <c r="V30" i="25" s="1"/>
  <c r="T18" i="25"/>
  <c r="U18" i="25" s="1"/>
  <c r="P18" i="25"/>
  <c r="Q18" i="25"/>
  <c r="V18" i="25" s="1"/>
  <c r="T31" i="25"/>
  <c r="U31" i="25" s="1"/>
  <c r="P31" i="25"/>
  <c r="Q31" i="25"/>
  <c r="V31" i="25" s="1"/>
  <c r="T13" i="25"/>
  <c r="U13" i="25" s="1"/>
  <c r="P13" i="25"/>
  <c r="Q13" i="25"/>
  <c r="V13" i="25" s="1"/>
  <c r="T28" i="25"/>
  <c r="U28" i="25" s="1"/>
  <c r="P28" i="25"/>
  <c r="Q28" i="25"/>
  <c r="V28" i="25" s="1"/>
  <c r="T84" i="25"/>
  <c r="U84" i="25" s="1"/>
  <c r="Q84" i="25"/>
  <c r="V84" i="25" s="1"/>
  <c r="P84" i="25"/>
  <c r="T82" i="25"/>
  <c r="U82" i="25" s="1"/>
  <c r="Q82" i="25"/>
  <c r="V82" i="25" s="1"/>
  <c r="P82" i="25"/>
  <c r="T72" i="25"/>
  <c r="U72" i="25" s="1"/>
  <c r="P72" i="25"/>
  <c r="Q72" i="25"/>
  <c r="V72" i="25" s="1"/>
  <c r="E47" i="22"/>
  <c r="F47" i="22" s="1"/>
  <c r="V47" i="25"/>
  <c r="P76" i="25"/>
  <c r="T76" i="25"/>
  <c r="U76" i="25" s="1"/>
  <c r="Q76" i="25"/>
  <c r="T5" i="25"/>
  <c r="U5" i="25" s="1"/>
  <c r="P5" i="25"/>
  <c r="Q5" i="25"/>
  <c r="V5" i="25" s="1"/>
  <c r="T8" i="25"/>
  <c r="U8" i="25" s="1"/>
  <c r="P8" i="25"/>
  <c r="Q8" i="25"/>
  <c r="V8" i="25" s="1"/>
  <c r="E27" i="22"/>
  <c r="F27" i="22" s="1"/>
  <c r="V27" i="25"/>
  <c r="T57" i="25"/>
  <c r="U57" i="25" s="1"/>
  <c r="Q57" i="25"/>
  <c r="V57" i="25" s="1"/>
  <c r="P57" i="25"/>
  <c r="T12" i="25"/>
  <c r="U12" i="25" s="1"/>
  <c r="P12" i="25"/>
  <c r="Q12" i="25"/>
  <c r="V12" i="25" s="1"/>
  <c r="T46" i="25"/>
  <c r="U46" i="25" s="1"/>
  <c r="P46" i="25"/>
  <c r="Q46" i="25"/>
  <c r="V46" i="25" s="1"/>
  <c r="T69" i="25"/>
  <c r="U69" i="25" s="1"/>
  <c r="P69" i="25"/>
  <c r="Q69" i="25"/>
  <c r="V69" i="25" s="1"/>
  <c r="T51" i="25"/>
  <c r="U51" i="25" s="1"/>
  <c r="P51" i="25"/>
  <c r="Q51" i="25"/>
  <c r="V51" i="25" s="1"/>
  <c r="T58" i="25"/>
  <c r="U58" i="25" s="1"/>
  <c r="P58" i="25"/>
  <c r="Q58" i="25"/>
  <c r="V58" i="25" s="1"/>
  <c r="T38" i="25"/>
  <c r="U38" i="25" s="1"/>
  <c r="Q38" i="25"/>
  <c r="V38" i="25" s="1"/>
  <c r="P38" i="25"/>
  <c r="T77" i="25"/>
  <c r="U77" i="25" s="1"/>
  <c r="Q77" i="25"/>
  <c r="V77" i="25" s="1"/>
  <c r="P77" i="25"/>
  <c r="T68" i="25"/>
  <c r="U68" i="25" s="1"/>
  <c r="P68" i="25"/>
  <c r="Q68" i="25"/>
  <c r="V68" i="25" s="1"/>
  <c r="E76" i="22" l="1"/>
  <c r="F76" i="22" s="1"/>
  <c r="V7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27" authorId="0" shapeId="0" xr:uid="{B71491DE-AE03-437D-9DB1-FF3EC59D2AD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CAMBIO DE EPS</t>
        </r>
      </text>
    </comment>
  </commentList>
</comments>
</file>

<file path=xl/sharedStrings.xml><?xml version="1.0" encoding="utf-8"?>
<sst xmlns="http://schemas.openxmlformats.org/spreadsheetml/2006/main" count="2623" uniqueCount="429">
  <si>
    <t>Nombre</t>
  </si>
  <si>
    <t>Precio sugerido</t>
  </si>
  <si>
    <t>Precio incluye IVA</t>
  </si>
  <si>
    <t>Código</t>
  </si>
  <si>
    <t>Unidad</t>
  </si>
  <si>
    <t>Exención de impuesto</t>
  </si>
  <si>
    <t>% Exención de impuesto</t>
  </si>
  <si>
    <t>Manejo de Stock</t>
  </si>
  <si>
    <t>Costo estimado</t>
  </si>
  <si>
    <t>Notas</t>
  </si>
  <si>
    <t>No</t>
  </si>
  <si>
    <t/>
  </si>
  <si>
    <t>Servicio de Instalación y dimensionado</t>
  </si>
  <si>
    <t xml:space="preserve">Servicio de Corte y dimensionado </t>
  </si>
  <si>
    <t>Pino bruto impregando 2x4</t>
  </si>
  <si>
    <t>Si</t>
  </si>
  <si>
    <t>uni</t>
  </si>
  <si>
    <t>Pino Bruto impregnado 2x3 3.2 mts</t>
  </si>
  <si>
    <t xml:space="preserve">Pino Bruto Impregnado 2x6 </t>
  </si>
  <si>
    <t>Radier (incluye materiales y MO)</t>
  </si>
  <si>
    <t>Dimensionado para Kit Autoconstrucción y etiquetado</t>
  </si>
  <si>
    <t>m2</t>
  </si>
  <si>
    <t xml:space="preserve">Servicio de Instalación y dimensionado / incluye canalización electrica  </t>
  </si>
  <si>
    <t xml:space="preserve">Acanalado de 2.5x0.35 </t>
  </si>
  <si>
    <t xml:space="preserve">Montaje y Dimensionado Panel SIP </t>
  </si>
  <si>
    <t xml:space="preserve">Pistola Metalica Prof Gen Naranja </t>
  </si>
  <si>
    <t>Pino bruto Impregando 2x2</t>
  </si>
  <si>
    <t>Radier 10 cm de espesor ( incluye materiales y MO)</t>
  </si>
  <si>
    <t xml:space="preserve">Servicio de montaje de Paneles y Planchas de MDF </t>
  </si>
  <si>
    <t xml:space="preserve">Pino Bruto 2x2 Natural </t>
  </si>
  <si>
    <t>Panel Sip Metalico Plancha lisa Prepintada 40 mm</t>
  </si>
  <si>
    <t xml:space="preserve">Pino Bruto Impregnando 2x5  </t>
  </si>
  <si>
    <t>Panel Sip OSB PROTEC LP APA 2X6 170 MM EPS 150 MM OSB 11,1 1.22X2.44</t>
  </si>
  <si>
    <t>OSB2611</t>
  </si>
  <si>
    <t>D:15KG/M3</t>
  </si>
  <si>
    <t xml:space="preserve">Puerta de acceso 108 </t>
  </si>
  <si>
    <t>Ventana 100x120 americana corredera</t>
  </si>
  <si>
    <t>Panel Sip HOUSEWRAP 11.1 / OSB 11.1 11.1  2X5 120 MM EPS 120 MM  1.22X2.44</t>
  </si>
  <si>
    <t>HW2X511</t>
  </si>
  <si>
    <t>Uni</t>
  </si>
  <si>
    <t>D: 15 KG/M3</t>
  </si>
  <si>
    <t>Panel Sip OSB PROTEC LP APA 2X3 98 MM EPS 75 MM OSB 11,1</t>
  </si>
  <si>
    <t>OSB2311</t>
  </si>
  <si>
    <t xml:space="preserve">D: 15KH/M3
</t>
  </si>
  <si>
    <t>Panel Sip OSB PROTEC LP APA 2X2 75 MM EPS 53 MM OSB 11,1 1.22X2.44</t>
  </si>
  <si>
    <t>OSB2211</t>
  </si>
  <si>
    <t>D: 15KG/M3</t>
  </si>
  <si>
    <t>Volcapol SB ST BR 20 x 1,2 x 2,4 D 20</t>
  </si>
  <si>
    <t>Volcapol SB ST BR 30 x 1,2 x 2,4 D 15</t>
  </si>
  <si>
    <t>Panel Sip OSB PROTEC LP APA 2X3 90 MM EPS 75 MM OSB 9,5 1.22X2.44</t>
  </si>
  <si>
    <t>OSB2395</t>
  </si>
  <si>
    <t>Panel Sip RANURADO/ OSB PROTEC LP APA 2X2 70 MM EPS 50 MM OSB 11,1 1.22X2.44</t>
  </si>
  <si>
    <t>RN2211</t>
  </si>
  <si>
    <t>D:15KG/M2</t>
  </si>
  <si>
    <t>Panel Sip RANURADO/ OSB PROTEC LP APA 2X3 95 MM EPS 75 MM OSB 11,1 1.22x2.44</t>
  </si>
  <si>
    <t>RN2311</t>
  </si>
  <si>
    <t>Panel Sip SMARTPANEL/ OSB PROTEC LP APA 2X2 70 MM EPS 53 MM OSB 11,1</t>
  </si>
  <si>
    <t>SM2211</t>
  </si>
  <si>
    <t>Panel Sip OSB PROTEC LP APA 2X4 120 MM EPS 100 MM OSB 9,5 1.22x2.44</t>
  </si>
  <si>
    <t>OSB2495</t>
  </si>
  <si>
    <t>Panel Sip OSB PROTEC LP APA 2X5 150 MM EPS 125 MM OSB 11,1 1.22X2.44</t>
  </si>
  <si>
    <t>OSB2511</t>
  </si>
  <si>
    <t>Panel Sip OSB PROTEC LP APA 2X5 150 MM EPS 125 MM OSB 9.5 1.22X2.44</t>
  </si>
  <si>
    <t>OSB2595</t>
  </si>
  <si>
    <t>Panel Sip SMARTPANEL/ OSB PROTEC LP APA 2X3 95 MM EPS 75 MM OSB 11,1</t>
  </si>
  <si>
    <t>SM2311</t>
  </si>
  <si>
    <t>Panel Sip SMARTPANEL/ OSB PROTEC LP APA 2X4 120 MM EPS 100 MM OSB 11,1 1.22X2.44</t>
  </si>
  <si>
    <t>SM2411</t>
  </si>
  <si>
    <t>Panel Sip SMARTPANEL/ OSB PROTEC LP APA 2X5 150 MM EPS 125 MM OSB 11,1 1.22X2.44</t>
  </si>
  <si>
    <t>SM2511</t>
  </si>
  <si>
    <t>Panel Sip TECHSHIELD/OSB PROTEC LP APA 2X6 170 MM EPS 150 MM OSB 11,1 1.22X2.44</t>
  </si>
  <si>
    <t>TCH2611</t>
  </si>
  <si>
    <t>Panel Sip TECHSHIELD/OSB PROTEC LP APA 2X2 70 MM EPS 53 MM OSB 11,1 1.22X2.44</t>
  </si>
  <si>
    <t>TCH2211</t>
  </si>
  <si>
    <t>Panel Sip OSB PROTEC LP APA 2X4 120 MM EPS 100 MM OSB 11,1 1.22X2.44</t>
  </si>
  <si>
    <t>OSB2411</t>
  </si>
  <si>
    <t>Panel Sip TECHSHIELD/OSB PROTEC LP APA 2X3 95 MM EPS 75 MM OSB 11,1 1.22X2.44</t>
  </si>
  <si>
    <t>TCH2311</t>
  </si>
  <si>
    <t>Panel Sip TECHSHIELD/OSB PROTEC LP APA 2X4 120 MM EPS 100 MM OSB 11,1 1.22X2.44</t>
  </si>
  <si>
    <t>TCH2411</t>
  </si>
  <si>
    <t>D:15 KG/M3</t>
  </si>
  <si>
    <t>Panel Sip TECHSHIELD/OSB PROTEC LP APA 2X5 150 MM EPS 125 MM OSB 11,1 1.22X2.44</t>
  </si>
  <si>
    <t>TCH2511</t>
  </si>
  <si>
    <t>ESPUMA POLIURETANO EXPANSIVA P/PISTOLA AKFIX 805P</t>
  </si>
  <si>
    <t>AD805P</t>
  </si>
  <si>
    <t>LATA</t>
  </si>
  <si>
    <t>Espuma de Poluiretano 700 AKFIX 750 ML</t>
  </si>
  <si>
    <t>AD700</t>
  </si>
  <si>
    <t xml:space="preserve">ESPUMA POLIURETANO PROYECTADO AISLANTE TERMICO Y ACUSTICO THERMOCOAT AKFIX  850 ML </t>
  </si>
  <si>
    <t>ADTHERMO850</t>
  </si>
  <si>
    <t>FOAM CLEANER LIMPIADOR 800C AKFIX</t>
  </si>
  <si>
    <t>FCL800C</t>
  </si>
  <si>
    <t>PISTOLA APLICADORA GENERICA VERDE</t>
  </si>
  <si>
    <t>PGEN01</t>
  </si>
  <si>
    <t xml:space="preserve">UNI </t>
  </si>
  <si>
    <t>PISTOLA PULVERIZACIÓN C/SELLADOR DE BOMBA METALICA</t>
  </si>
  <si>
    <t>PPROJ01</t>
  </si>
  <si>
    <t>Panel Sip TECHSHIELD/OSB PROTEC LP APA 2X7 200 MM EPS 175 MM OSB 11,1 1.22X2.44</t>
  </si>
  <si>
    <t>Panel Sip OSB PROTEC LP APA 2X6 200 MM EPS 125 MM OSB 9.5 1.22X2.44</t>
  </si>
  <si>
    <t>Panel Sip OSB PROTEC LP APA 2X7 200 MM EPS 175 MM OSB 9.5 1.22X2.44</t>
  </si>
  <si>
    <t>Camara cria</t>
  </si>
  <si>
    <t xml:space="preserve"> Caja Tornillos 6x 1 5/8  (1000)</t>
  </si>
  <si>
    <t xml:space="preserve">Traslado/flete </t>
  </si>
  <si>
    <t>TORNILLO TURBO  6X5 1/2</t>
  </si>
  <si>
    <t>Panel Sip OSB PROTEC LP APA 2X8 210 MM EPS 190 MM OSB 11,1 1.22X2.44</t>
  </si>
  <si>
    <t>Zinc acanalado Negro 3.00x0.85x0.35</t>
  </si>
  <si>
    <t xml:space="preserve">Cadena 15x20x4.5 </t>
  </si>
  <si>
    <t>Malla Acma 2.602x5.00</t>
  </si>
  <si>
    <t xml:space="preserve">Volcanita 1.22x2.44x10mm </t>
  </si>
  <si>
    <t>Clavos 3"</t>
  </si>
  <si>
    <t>caja</t>
  </si>
  <si>
    <t xml:space="preserve">Rollo Nylon 40 kg </t>
  </si>
  <si>
    <t xml:space="preserve">SPC Piso de Vinilico de Interior </t>
  </si>
  <si>
    <t>Pino dimensionado bruto 1x4 x3.20</t>
  </si>
  <si>
    <t xml:space="preserve">Estructura Metalica </t>
  </si>
  <si>
    <t>Estructura Metalica 6x3</t>
  </si>
  <si>
    <t xml:space="preserve">Techumbre Acanalada / Piso Flotante café  8 mm </t>
  </si>
  <si>
    <t>Centrifuga 16 marcos,  M. Aleman</t>
  </si>
  <si>
    <t>Colador INOX</t>
  </si>
  <si>
    <t>Decantador 200 KG Acero Inox</t>
  </si>
  <si>
    <t>Filtro decantador Acero INOX 200 KG</t>
  </si>
  <si>
    <t xml:space="preserve">Tornillo 6 x 15/8 </t>
  </si>
  <si>
    <t>CAJA</t>
  </si>
  <si>
    <t xml:space="preserve">Tornillo  TURBO 6 x 250 MM </t>
  </si>
  <si>
    <t xml:space="preserve">Maquina rebajadora regulable SIP </t>
  </si>
  <si>
    <t>Panel Sip OSB PROTEC LP APA 11.1 /Terciado estructural de 15 mm 2X3 98 MM EPS 75 MM OSB 11,1 1.22X2.44</t>
  </si>
  <si>
    <t>Zincalum PV4 2.6 MTS</t>
  </si>
  <si>
    <t>Zincalum PV4 3.2</t>
  </si>
  <si>
    <t>Zincalum PV4 3.5</t>
  </si>
  <si>
    <t xml:space="preserve">Zincalum PV4 3.7 mts </t>
  </si>
  <si>
    <t>SOUDA BOND EASY GENIUS GUN</t>
  </si>
  <si>
    <t xml:space="preserve">1 PLANCHA IB-MICRONDULADO e=0.40 X 3,50 MT GRIS PIZARRA </t>
  </si>
  <si>
    <t>Panel Sip OSB PROTEC LP APA 2X2 70 MM EPS 53 MM OSB 9,5 MM 1.22X2.44</t>
  </si>
  <si>
    <t>OSB2295</t>
  </si>
  <si>
    <t>plancha acanalada prepintada negra 0.40mm x 5.0 mts</t>
  </si>
  <si>
    <t>Cadenas, cimientos y sobrecimientos</t>
  </si>
  <si>
    <t>Punto Electrico / Enchufe / canalización Tuberia de 25 MM</t>
  </si>
  <si>
    <t>Punto Electrico /Interruptor/ canalización Tuberia de 25 MM</t>
  </si>
  <si>
    <t>Panel Sip HOUSEWRAP 11.1 / OSB 11.1 11.1  2X3 98 MM EPS 75MM  1.22X2.44</t>
  </si>
  <si>
    <t>Montaje y armado KITS</t>
  </si>
  <si>
    <t>Panel Sip OSB  Smartpanel PROTEC LP APA 11.1 /Terciado Ranurado de 9 mm 2X3 98 MM EPS 75 MM 1.22x2.44</t>
  </si>
  <si>
    <t>Panel Sip OSB  PROTEC LP APA 11.1 /Terciado Ranurado de 9 mm 2X3 98 MM EPS 75 MM 1.22x2.44</t>
  </si>
  <si>
    <t>Planos de calculo según arquitectura</t>
  </si>
  <si>
    <t>Zinc  acanalado 0.35</t>
  </si>
  <si>
    <t xml:space="preserve">ZINC ACANALADOR DE 0.35  X3.5 </t>
  </si>
  <si>
    <t>P</t>
  </si>
  <si>
    <t>E</t>
  </si>
  <si>
    <t>ITEM</t>
  </si>
  <si>
    <t>Forma</t>
  </si>
  <si>
    <t>EPS</t>
  </si>
  <si>
    <t>CARA 1</t>
  </si>
  <si>
    <t>CARA 2</t>
  </si>
  <si>
    <t>SKU</t>
  </si>
  <si>
    <t>Panel Sip OSB PROTEC LP APA 2X6 200 MM EPS 150 MM OSB 9.5 1.22X2.44</t>
  </si>
  <si>
    <t>N°</t>
  </si>
  <si>
    <t>PRODUCCIÓN</t>
  </si>
  <si>
    <t>KAME</t>
  </si>
  <si>
    <t xml:space="preserve"> VALOR NETO</t>
  </si>
  <si>
    <t xml:space="preserve">OSB  </t>
  </si>
  <si>
    <t>IVA</t>
  </si>
  <si>
    <t xml:space="preserve">TOTAL </t>
  </si>
  <si>
    <t>2X2</t>
  </si>
  <si>
    <t>2X3</t>
  </si>
  <si>
    <t>2X4</t>
  </si>
  <si>
    <t>2X5</t>
  </si>
  <si>
    <t>2X6</t>
  </si>
  <si>
    <t>2X7</t>
  </si>
  <si>
    <t>2X8</t>
  </si>
  <si>
    <t>EX</t>
  </si>
  <si>
    <t>IN</t>
  </si>
  <si>
    <t>Panel Sip OSB PROTEC LP APA / OSB 9.5 1.22X2.44 / EPS 75 MM 15KgM3/ 2X3"-94 MM</t>
  </si>
  <si>
    <t>Panel Sip OSB PROTEC LP APA / OSB 9.5 1.22X2.44 / EPS 53 MM 15KgM3/ 2X2"-72 MM</t>
  </si>
  <si>
    <t>Panel Sip OSB PROTEC LP APA / OSB 9.5 1.22X2.44 / EPS 102 MM 15KgM3/ 2X4"-121 MM</t>
  </si>
  <si>
    <t>Panel Sip OSB PROTEC LP APA / OSB 9.5 1.22X2.44 / EPS 125 MM 15KgM3/ 2X5"-144 MM</t>
  </si>
  <si>
    <t>Panel Sip OSB PROTEC LP APA / OSB 9.5 1.22X2.44 / EPS 150 MM 15KgM3/ 2X6"-169 MM</t>
  </si>
  <si>
    <t>Panel Sip OSB PROTEC LP APA / OSB 11.1 1.22X2.44 / EPS 53 MM 15KgM3/ 2X2"-75 MM</t>
  </si>
  <si>
    <t>Panel Sip OSB PROTEC LP APA / OSB 11.1 1.22X2.44 / EPS 75 MM 15KgM3/ 2X3"-97 MM</t>
  </si>
  <si>
    <t>Panel Sip OSB PROTEC LP APA / OSB 11.1 1.22X2.44 / EPS 102 MM 15KgM3/ 2X4"-124 MM</t>
  </si>
  <si>
    <t>Panel Sip OSB PROTEC LP APA / OSB 11.1 1.22X2.44 / EPS 125 MM 15KgM3/ 2X5"-147 MM</t>
  </si>
  <si>
    <t>Panel Sip OSB PROTEC LP APA / OSB 11.1 1.22X2.44 / EPS 150 MM 15KgM3/ 2X6"-172 MM</t>
  </si>
  <si>
    <t>Panel Sip SMARTPANEL/ OSB PROTEC LP APA / OSB 11.1 1.22X2.44 / EPS 53 MM 15KgM3/ 2X2"-75 MM</t>
  </si>
  <si>
    <t>Panel Sip SMARTPANEL/ OSB PROTEC LP APA / OSB 11.1 1.22X2.44 / EPS 75 MM 15KgM3/ 2X3"-97 MM</t>
  </si>
  <si>
    <t>Panel Sip SMARTPANEL/ OSB PROTEC LP APA / OSB 11.1 1.22X2.44 / EPS 102 MM 15KgM3/ 2X4"-124 MM</t>
  </si>
  <si>
    <t>Panel Sip SMARTPANEL/ OSB PROTEC LP APA / OSB 11.1 1.22X2.44 / EPS 125 MM 15KgM3/ 2X5"-147 MM</t>
  </si>
  <si>
    <t>Panel Sip SMARTPANEL/ OSB PROTEC LP APA / OSB 11.1 1.22X2.44 / EPS 150 MM 15KgM3/ 2X6"-172 MM</t>
  </si>
  <si>
    <t>Panel Sip TECHSHIELD/ OSB PROTEC LP APA / OSB 11.1 1.22X2.44 / EPS 53 MM 15KgM3/ 2X2"-75 MM</t>
  </si>
  <si>
    <t>Panel Sip TECHSHIELD/ OSB PROTEC LP APA / OSB 11.1 1.22X2.44 / EPS 75 MM 15KgM3/ 2X3"-97 MM</t>
  </si>
  <si>
    <t>Panel Sip TECHSHIELD/ OSB PROTEC LP APA / OSB 11.1 1.22X2.44 / EPS 102 MM 15KgM3/ 2X4"-124 MM</t>
  </si>
  <si>
    <t>Panel Sip TECHSHIELD/ OSB PROTEC LP APA / OSB 11.1 1.22X2.44 / EPS 125 MM 15KgM3/ 2X5"-147 MM</t>
  </si>
  <si>
    <t>Panel Sip TECHSHIELD/ OSB PROTEC LP APA / OSB 11.1 1.22X2.44 / EPS 150 MM 15KgM3/ 2X6"-172 MM</t>
  </si>
  <si>
    <t>TECHSHIELD</t>
  </si>
  <si>
    <t>HOUSEWRAP</t>
  </si>
  <si>
    <t>Panel Sip HOUSEWRAP/ OSB PROTEC LP APA / OSB 11.1 1.22X2.44 / EPS 53 MM 15KgM3/ 2X2"-75 MM</t>
  </si>
  <si>
    <t>Panel Sip HOUSEWRAP/ OSB PROTEC LP APA / OSB 11.1 1.22X2.44 / EPS 75 MM 15KgM3/ 2X3"-97 MM</t>
  </si>
  <si>
    <t>Panel Sip HOUSEWRAP/ OSB PROTEC LP APA / OSB 11.1 1.22X2.44 / EPS 102 MM 15KgM3/ 2X4"-124 MM</t>
  </si>
  <si>
    <t>Panel Sip HOUSEWRAP/ OSB PROTEC LP APA / OSB 11.1 1.22X2.44 / EPS 125 MM 15KgM3/ 2X5"-147 MM</t>
  </si>
  <si>
    <t>Panel Sip HOUSEWRAP/ OSB PROTEC LP APA / OSB 11.1 1.22X2.44 / EPS 150 MM 15KgM3/ 2X6"-172 MM</t>
  </si>
  <si>
    <t xml:space="preserve">SMARTPANEL </t>
  </si>
  <si>
    <t>TERCIADO RANURADO</t>
  </si>
  <si>
    <t>Panel Sip TERCIADO RANURADO/ OSB PROTEC LP APA / OSB 11.1 1.22X2.44 / EPS 53 MM 15KgM3/ 2X2"-75 MM</t>
  </si>
  <si>
    <t>Panel Sip TERCIADO RANURADO/ OSB PROTEC LP APA / OSB 11.1 1.22X2.44 / EPS 75 MM 15KgM3/ 2X3"-97 MM</t>
  </si>
  <si>
    <t>Panel Sip TERCIADO RANURADO/ OSB PROTEC LP APA / OSB 11.1 1.22X2.44 / EPS 102 MM 15KgM3/ 2X4"-124 MM</t>
  </si>
  <si>
    <t>Panel Sip TERCIADO RANURADO/ OSB PROTEC LP APA / OSB 11.1 1.22X2.44 / EPS 125 MM 15KgM3/ 2X5"-147 MM</t>
  </si>
  <si>
    <t>Panel Sip TERCIADO RANURADO/ OSB PROTEC LP APA / OSB 11.1 1.22X2.44 / EPS 150 MM 15KgM3/ 2X6"-172 MM</t>
  </si>
  <si>
    <t>Panel Sip SMARTPANEL/ TERCIADO RANURADO 11.1 1.22X2.44 / EPS 53 MM 15KgM3/ 2X2"-75 MM</t>
  </si>
  <si>
    <t>Panel Sip SMARTPANEL/ TERCIADO RANURADO 11.1 1.22X2.44 / EPS 75 MM 15KgM3/ 2X3"-97 MM</t>
  </si>
  <si>
    <t>Panel Sip SMARTPANEL/ TERCIADO RANURADO 11.1 1.22X2.44 / EPS 102 MM 15KgM3/ 2X4"-124 MM</t>
  </si>
  <si>
    <t>Panel Sip SMARTPANEL/ TERCIADO RANURADO 11.1 1.22X2.44 / EPS 125 MM 15KgM3/ 2X5"-147 MM</t>
  </si>
  <si>
    <t>Panel Sip SMARTPANEL/ TERCIADO RANURADO 11.1 1.22X2.44 / EPS 150 MM 15KgM3/ 2X6"-172 MM</t>
  </si>
  <si>
    <t>TERCIADO ESTRUCTURAL</t>
  </si>
  <si>
    <t>Panel Sip TERCIADO ESTRUCTURAL 15 MM/ OSB PROTEC LP APA / OSB 11.1 1.22X2.44 / EPS 53 MM 15KgM3/ 2X2"-79 MM</t>
  </si>
  <si>
    <t>Panel Sip TERCIADO ESTRUCTURAL 15 MM/ OSB PROTEC LP APA / OSB 11.1 1.22X2.44 / EPS 75 MM 15KgM3/ 2X3"-101 MM</t>
  </si>
  <si>
    <t>Panel Sip TERCIADO ESTRUCTURAL 15 MM/ OSB PROTEC LP APA / OSB 11.1 1.22X2.44 / EPS 102 MM 15KgM3/ 2X4"-128 MM</t>
  </si>
  <si>
    <t>Panel Sip TERCIADO ESTRUCTURAL 15 MM/ OSB PROTEC LP APA / OSB 11.1 1.22X2.44 / EPS 125 MM 15KgM3/ 2X5"-151 MM</t>
  </si>
  <si>
    <t>Panel Sip TERCIADO ESTRUCTURAL 15 MM/ OSB PROTEC LP APA / OSB 11.1 1.22X2.44 / EPS 150 MM 15KgM3/ 2X6"-176 MM</t>
  </si>
  <si>
    <t>VOLCANITA STANDARD</t>
  </si>
  <si>
    <t>LISTA DE PRODUCTOS PROPIOS</t>
  </si>
  <si>
    <t xml:space="preserve">OSB 9,5 </t>
  </si>
  <si>
    <t xml:space="preserve">OSB 11,1  </t>
  </si>
  <si>
    <t>PLANCHAS</t>
  </si>
  <si>
    <t>HOUSEWRAP 11,1</t>
  </si>
  <si>
    <t xml:space="preserve">TECHSHIELD 11,1 </t>
  </si>
  <si>
    <t>TERCIADO RANURADO 11,1</t>
  </si>
  <si>
    <t>TERCIADO ESTRUCTURAL 15</t>
  </si>
  <si>
    <t>SMARTPANEL 11,1</t>
  </si>
  <si>
    <t>NO</t>
  </si>
  <si>
    <t>VOLCANITA STANDARD 10</t>
  </si>
  <si>
    <t>FECHA</t>
  </si>
  <si>
    <t>VALORIZACIÓN COSTOS</t>
  </si>
  <si>
    <t>$</t>
  </si>
  <si>
    <t>CENTRO</t>
  </si>
  <si>
    <t>PEGA</t>
  </si>
  <si>
    <t>MO</t>
  </si>
  <si>
    <t>PLANCHA</t>
  </si>
  <si>
    <t>OTROS</t>
  </si>
  <si>
    <t>WANNATE</t>
  </si>
  <si>
    <t xml:space="preserve">VALORES NETO X PANEL  </t>
  </si>
  <si>
    <t>VALOR NETO</t>
  </si>
  <si>
    <t xml:space="preserve">RENDIMIENTO </t>
  </si>
  <si>
    <t xml:space="preserve">MO (X2) </t>
  </si>
  <si>
    <t>Sodimac</t>
  </si>
  <si>
    <t>Descripción</t>
  </si>
  <si>
    <t>Unidad de Medida</t>
  </si>
  <si>
    <t>Precio de Venta Neto</t>
  </si>
  <si>
    <t>Stock Mínimo</t>
  </si>
  <si>
    <t>Stock Máximo</t>
  </si>
  <si>
    <t>Familia</t>
  </si>
  <si>
    <t>DescripcionDet</t>
  </si>
  <si>
    <t>impCotizaciones</t>
  </si>
  <si>
    <t>impOrdCompra</t>
  </si>
  <si>
    <t>UnidadEquivalente</t>
  </si>
  <si>
    <t>Factor</t>
  </si>
  <si>
    <t>CuentaVentas</t>
  </si>
  <si>
    <t>Impuesto</t>
  </si>
  <si>
    <t>Rentabilidad</t>
  </si>
  <si>
    <t>PorcRentabilidad</t>
  </si>
  <si>
    <t>Descuento</t>
  </si>
  <si>
    <t>DescuentoMax</t>
  </si>
  <si>
    <t>Produccion</t>
  </si>
  <si>
    <t>UN</t>
  </si>
  <si>
    <t xml:space="preserve">$ NETO </t>
  </si>
  <si>
    <t>T. NETO D</t>
  </si>
  <si>
    <t>VARIABLES Y MARGEN</t>
  </si>
  <si>
    <t>VARIABLE</t>
  </si>
  <si>
    <t>MARGEN</t>
  </si>
  <si>
    <t>COSTO VAR</t>
  </si>
  <si>
    <t xml:space="preserve">CON </t>
  </si>
  <si>
    <t>COMISIÓN</t>
  </si>
  <si>
    <t>COMISION</t>
  </si>
  <si>
    <t>MARGEN MIN</t>
  </si>
  <si>
    <t>MARGEN MAXIMO</t>
  </si>
  <si>
    <t>MIN</t>
  </si>
  <si>
    <t>MAX</t>
  </si>
  <si>
    <t>Panel Sip TECHSHIELD/ OSB PROTEC LP APA / TECHSHIELD 11.1 1.22X2.44 / EPS 53 MM 15KgM3/ 2X2"-75 MM</t>
  </si>
  <si>
    <t>Panel Sip TECHSHIELD/ OSB PROTEC LP APA / TECHSHIELD 11.1 1.22X2.44 / EPS 75 MM 15KgM3/ 2X3"-97 MM</t>
  </si>
  <si>
    <t>Panel Sip TECHSHIELD/ OSB PROTEC LP APA / TECHSHIELD 11.1 1.22X2.44 / EPS 102 MM 15KgM3/ 2X4"-124 MM</t>
  </si>
  <si>
    <t>Panel Sip TECHSHIELD/ OSB PROTEC LP APA / TECHSHIELD 11.1 1.22X2.44 / EPS 125 MM 15KgM3/ 2X5"-147 MM</t>
  </si>
  <si>
    <t>Panel Sip TECHSHIELD/ OSB PROTEC LP APA / TECHSHIELD 11.1 1.22X2.44 / EPS 150 MM 15KgM3/ 2X6"-172 MM</t>
  </si>
  <si>
    <t>Panel Sip HOUSEWRAP/ OSB PROTEC LP APA / HOUSEWRAP 11.1 1.22X2.44 / EPS 53 MM 15KgM3/ 2X2"-75 MM</t>
  </si>
  <si>
    <t>Panel Sip HOUSEWRAP/ OSB PROTEC LP APA / HOUSEWRAP 11.1 1.22X2.44 / EPS 75 MM 15KgM3/ 2X3"-97 MM</t>
  </si>
  <si>
    <t>Panel Sip HOUSEWRAP/ OSB PROTEC LP APA / HOUSEWRAP 11.1 1.22X2.44 / EPS 102 MM 15KgM3/ 2X4"-124 MM</t>
  </si>
  <si>
    <t>Panel Sip HOUSEWRAP/ OSB PROTEC LP APA / HOUSEWRAP 11.1 1.22X2.44 / EPS 125 MM 15KgM3/ 2X5"-147 MM</t>
  </si>
  <si>
    <t>Panel Sip HOUSEWRAP/ OSB PROTEC LP APA / HOUSEWRAP 11.1 1.22X2.44 / EPS 150 MM 15KgM3/ 2X6"-172 MM</t>
  </si>
  <si>
    <t>Volcapol VOLCANITA STANDARD 10 MM/ 1.20X2.40 / EPS 20 MM 20KgM3/ 30 MM</t>
  </si>
  <si>
    <t>Panel Sip OSB PROTEC LP APA / OSB 9.5 1.22X2.44 / EPS 176 MM 15KgM3/ 2X7"-195 MM</t>
  </si>
  <si>
    <t>Panel Sip OSB PROTEC LP APA / OSB 9.5 1.22X2.44 / EPS 202 MM 15KgM3/ 2X8"-221 MM</t>
  </si>
  <si>
    <t>Panel Sip OSB PROTEC LP APA / OSB 11.1 1.22X2.44 / EPS 176 MM 15KgM3/ 2X7"-198 MM</t>
  </si>
  <si>
    <t>Panel Sip OSB PROTEC LP APA / OSB 11.1 1.22X2.44 / EPS 202 MM 15KgM3/ 2X8"-224 MM</t>
  </si>
  <si>
    <t>Panel Sip TECHSHIELD/ OSB PROTEC LP APA / OSB 11.1 1.22X2.44 / EPS 176 MM 15KgM3/ 2X7"-198 MM</t>
  </si>
  <si>
    <t>Panel Sip TECHSHIELD/ OSB PROTEC LP APA / OSB 11.1 1.22X2.44 / EPS 202 MM 15KgM3/ 2X8"-224 MM</t>
  </si>
  <si>
    <t>Panel Sip TECHSHIELD/ OSB PROTEC LP APA / TECHSHIELD 11.1 1.22X2.44 / EPS 176 MM 15KgM3/ 2X7"-198 MM</t>
  </si>
  <si>
    <t>Panel Sip TECHSHIELD/ OSB PROTEC LP APA / TECHSHIELD 11.1 1.22X2.44 / EPS 202 MM 15KgM3/ 2X8"-224 MM</t>
  </si>
  <si>
    <t>Panel Sip HOUSEWRAP/ OSB PROTEC LP APA / OSB 11.1 1.22X2.44 / EPS 176 MM 15KgM3/ 2X7"-198 MM</t>
  </si>
  <si>
    <t>Panel Sip HOUSEWRAP/ OSB PROTEC LP APA / OSB 11.1 1.22X2.44 / EPS 202 MM 15KgM3/ 2X8"-224 MM</t>
  </si>
  <si>
    <t>Panel Sip HOUSEWRAP/ OSB PROTEC LP APA / HOUSEWRAP 11.1 1.22X2.44 / EPS 176 MM 15KgM3/ 2X7"-198 MM</t>
  </si>
  <si>
    <t>Panel Sip HOUSEWRAP/ OSB PROTEC LP APA / HOUSEWRAP 11.1 1.22X2.44 / EPS 202 MM 15KgM3/ 2X8"-224 MM</t>
  </si>
  <si>
    <t>S-O9E53O9</t>
  </si>
  <si>
    <t>S-O9E75O9</t>
  </si>
  <si>
    <t>S-O9E102O9</t>
  </si>
  <si>
    <t>S-O9E125O9</t>
  </si>
  <si>
    <t>S-O9E150O9</t>
  </si>
  <si>
    <t>S-O1E53O1</t>
  </si>
  <si>
    <t>S-O1E75O1</t>
  </si>
  <si>
    <t>S-O1E102O1</t>
  </si>
  <si>
    <t>S-O1E125O1</t>
  </si>
  <si>
    <t>S-O1E150O1</t>
  </si>
  <si>
    <t>S-O9E176O9</t>
  </si>
  <si>
    <t>S-O9E202O9</t>
  </si>
  <si>
    <t>S-O1E176O1</t>
  </si>
  <si>
    <t>S-O1E202O1</t>
  </si>
  <si>
    <t>S-TSE53O1</t>
  </si>
  <si>
    <t>S-TSE75O1</t>
  </si>
  <si>
    <t>S-TSE102O1</t>
  </si>
  <si>
    <t>S-TSE125O1</t>
  </si>
  <si>
    <t>S-TSE150O1</t>
  </si>
  <si>
    <t>S-TSE176O1</t>
  </si>
  <si>
    <t>S-TSE202O1</t>
  </si>
  <si>
    <t>S-TSE53TS</t>
  </si>
  <si>
    <t>S-TSE75TS</t>
  </si>
  <si>
    <t>S-TSE102TS</t>
  </si>
  <si>
    <t>S-TSE125TS</t>
  </si>
  <si>
    <t>S-TSE150TS</t>
  </si>
  <si>
    <t>S-TSE176TS</t>
  </si>
  <si>
    <t>S-TSE202TS</t>
  </si>
  <si>
    <t>S-HWE53O1</t>
  </si>
  <si>
    <t>S-HWE75O1</t>
  </si>
  <si>
    <t>S-HWE102O1</t>
  </si>
  <si>
    <t>S-HWE125O1</t>
  </si>
  <si>
    <t>S-HWE150O1</t>
  </si>
  <si>
    <t>S-HWE176O1</t>
  </si>
  <si>
    <t>S-HWE202O1</t>
  </si>
  <si>
    <t>S-HWE53HW</t>
  </si>
  <si>
    <t>S-HWE75HW</t>
  </si>
  <si>
    <t>S-HWE102HW</t>
  </si>
  <si>
    <t>S-HWE125HW</t>
  </si>
  <si>
    <t>S-HWE150HW</t>
  </si>
  <si>
    <t>S-HWE176HW</t>
  </si>
  <si>
    <t>S-HWE202HW</t>
  </si>
  <si>
    <t>S-TRE53O1</t>
  </si>
  <si>
    <t>S-TRE75O1</t>
  </si>
  <si>
    <t>S-TRE102O1</t>
  </si>
  <si>
    <t>S-TRE125O1</t>
  </si>
  <si>
    <t>S-TRE150O1</t>
  </si>
  <si>
    <t>S-TRE176O1</t>
  </si>
  <si>
    <t>S-TRE202O1</t>
  </si>
  <si>
    <t>S-TRE53TR</t>
  </si>
  <si>
    <t>S-TRE75TR</t>
  </si>
  <si>
    <t>S-TRE102TR</t>
  </si>
  <si>
    <t>S-TRE125TR</t>
  </si>
  <si>
    <t>S-TRE150TR</t>
  </si>
  <si>
    <t>S-TRE176TR</t>
  </si>
  <si>
    <t>S-TRE202TR</t>
  </si>
  <si>
    <t>Panel Sip TERCIADO RANURADO/ OSB PROTEC LP APA / OSB 11.1 1.22X2.44 / EPS 176 MM 15KgM3/ 2X7"-198 MM</t>
  </si>
  <si>
    <t>Panel Sip TERCIADO RANURADO/ OSB PROTEC LP APA / OSB 11.1 1.22X2.44 / EPS 202 MM 15KgM3/ 2X8"-224 MM</t>
  </si>
  <si>
    <t>Panel Sip TERCIADO RANURADO/ TERCIADO RANURADO 11.1 1.22X2.44 / EPS 53 MM 15KgM3/ 2X2"-75 MM</t>
  </si>
  <si>
    <t>Panel Sip TERCIADO RANURADO/ TERCIADO RANURADO 11.1 1.22X2.44 / EPS 75 MM 15KgM3/ 2X3"-97 MM</t>
  </si>
  <si>
    <t>Panel Sip TERCIADO RANURADO/ TERCIADO RANURADO 11.1 1.22X2.44 / EPS 102 MM 15KgM3/ 2X4"-124 MM</t>
  </si>
  <si>
    <t>Panel Sip TERCIADO RANURADO/ TERCIADO RANURADO 11.1 1.22X2.44 / EPS 125 MM 15KgM3/ 2X5"-147 MM</t>
  </si>
  <si>
    <t>Panel Sip TERCIADO RANURADO/ TERCIADO RANURADO 11.1 1.22X2.44 / EPS 150 MM 15KgM3/ 2X6"-172 MM</t>
  </si>
  <si>
    <t>Panel Sip TERCIADO RANURADO/ TERCIADO RANURADO 11.1 1.22X2.44 / EPS 176 MM 15KgM3/ 2X7"-198 MM</t>
  </si>
  <si>
    <t>Panel Sip TERCIADO RANURADO/ TERCIADO RANURADO 11.1 1.22X2.44 / EPS 202 MM 15KgM3/ 2X8"-224 MM</t>
  </si>
  <si>
    <t>S-TEE53O1</t>
  </si>
  <si>
    <t>S-TEE75O1</t>
  </si>
  <si>
    <t>S-TEE102O1</t>
  </si>
  <si>
    <t>S-TEE125O1</t>
  </si>
  <si>
    <t>S-TEE150O1</t>
  </si>
  <si>
    <t>S-TEE176O1</t>
  </si>
  <si>
    <t>S-TEE202O1</t>
  </si>
  <si>
    <t>S-TEE53TE</t>
  </si>
  <si>
    <t>S-TEE75TE</t>
  </si>
  <si>
    <t>S-TEE102TE</t>
  </si>
  <si>
    <t>S-TEE125TE</t>
  </si>
  <si>
    <t>S-TEE150TE</t>
  </si>
  <si>
    <t>S-TEE176TE</t>
  </si>
  <si>
    <t>S-TEE202TE</t>
  </si>
  <si>
    <t>Panel Sip TERCIADO ESTRUCTURAL 15 MM/ OSB PROTEC LP APA / OSB 11.1 1.22X2.44 / EPS 176 MM 15KgM3/ 2X7"-202 MM</t>
  </si>
  <si>
    <t>Panel Sip TERCIADO ESTRUCTURAL 15 MM/ OSB PROTEC LP APA / OSB 11.1 1.22X2.44 / EPS 202 MM 15KgM3/ 2X8"-228 MM</t>
  </si>
  <si>
    <t>Panel Sip TERCIADO ESTRUCTURAL 15 MM/ TERCIADO ESTRUCTURAL 15 1.22X2.44 / EPS 53 MM 15KgM3/ 2X2"-79 MM</t>
  </si>
  <si>
    <t>Panel Sip TERCIADO ESTRUCTURAL 15 MM/ TERCIADO ESTRUCTURAL 15 1.22X2.44 / EPS 75 MM 15KgM3/ 2X3"-101 MM</t>
  </si>
  <si>
    <t>Panel Sip TERCIADO ESTRUCTURAL 15 MM/ TERCIADO ESTRUCTURAL 15 1.22X2.44 / EPS 102 MM 15KgM3/ 2X4"-128 MM</t>
  </si>
  <si>
    <t>Panel Sip TERCIADO ESTRUCTURAL 15 MM/ TERCIADO ESTRUCTURAL 15 1.22X2.44 / EPS 125 MM 15KgM3/ 2X5"-151 MM</t>
  </si>
  <si>
    <t>Panel Sip TERCIADO ESTRUCTURAL 15 MM/ TERCIADO ESTRUCTURAL 15 1.22X2.44 / EPS 150 MM 15KgM3/ 2X6"-176 MM</t>
  </si>
  <si>
    <t>Panel Sip TERCIADO ESTRUCTURAL 15 MM/ TERCIADO ESTRUCTURAL 15 1.22X2.44 / EPS 176 MM 15KgM3/ 2X7"-206 MM</t>
  </si>
  <si>
    <t>Panel Sip TERCIADO ESTRUCTURAL 15 MM/ TERCIADO ESTRUCTURAL 15 1.22X2.44 / EPS 202 MM 15KgM3/ 2X8"-232 MM</t>
  </si>
  <si>
    <t>Panel Sip SMARTPANEL/ OSB PROTEC LP APA / OSB 11.1 1.22X2.44 / EPS 176 MM 15KgM3/ 2X7"-198 MM</t>
  </si>
  <si>
    <t>Panel Sip SMARTPANEL/ OSB PROTEC LP APA / OSB 11.1 1.22X2.44 / EPS 202 MM 15KgM3/ 2X8"-224 MM</t>
  </si>
  <si>
    <t>Panel Sip SMARTPANEL/ TERCIADO RANURADO 11.1 1.22X2.44 / EPS 176 MM 15KgM3/ 2X7"-198 MM</t>
  </si>
  <si>
    <t>Panel Sip SMARTPANEL/ TERCIADO RANURADO 11.1 1.22X2.44 / EPS 202 MM 15KgM3/ 2X8"-224 MM</t>
  </si>
  <si>
    <t>EPS20-20</t>
  </si>
  <si>
    <t>EPS20-30</t>
  </si>
  <si>
    <t>EPS25-10</t>
  </si>
  <si>
    <t>Volcapol VOLCANITA STANDARD 10 MM/ 1.20X2.40 / EPS 10 MM 25KgM3/ 20 MM</t>
  </si>
  <si>
    <t>EPS-25</t>
  </si>
  <si>
    <t>EPS-20</t>
  </si>
  <si>
    <t>Volcapol VOLCANITA STANDARD 10 MM/ 1.20X2.40 / EPS 40 MM 20KgM3/ 40 MM</t>
  </si>
  <si>
    <t>EPS-15</t>
  </si>
  <si>
    <t xml:space="preserve">VOE25-10 </t>
  </si>
  <si>
    <t>VOE20-20</t>
  </si>
  <si>
    <t>VOE20-30</t>
  </si>
  <si>
    <t>EPS15-102</t>
  </si>
  <si>
    <t>EPS15-75</t>
  </si>
  <si>
    <t>EPS15-53</t>
  </si>
  <si>
    <t>EPS15-125</t>
  </si>
  <si>
    <t>EPS15-150</t>
  </si>
  <si>
    <t>EPS15-176</t>
  </si>
  <si>
    <t>EPS15- 202</t>
  </si>
  <si>
    <t>VALOR</t>
  </si>
  <si>
    <t>NETO VTA</t>
  </si>
  <si>
    <t>REAL</t>
  </si>
  <si>
    <t>%</t>
  </si>
  <si>
    <t>Paneles Sip</t>
  </si>
  <si>
    <t>Volcapol</t>
  </si>
  <si>
    <t>S-SPE53O1</t>
  </si>
  <si>
    <t>S-SPE75O1</t>
  </si>
  <si>
    <t>S-SPE102O1</t>
  </si>
  <si>
    <t>S-SPE125O1</t>
  </si>
  <si>
    <t>S-SPE150O1</t>
  </si>
  <si>
    <t>S-SPE176O1</t>
  </si>
  <si>
    <t>S-SPE202O1</t>
  </si>
  <si>
    <t>S-SPE53TR</t>
  </si>
  <si>
    <t>S-SPE75TR</t>
  </si>
  <si>
    <t>S-SPE102TR</t>
  </si>
  <si>
    <t>S-SPE125TR</t>
  </si>
  <si>
    <t>S-SPE150TR</t>
  </si>
  <si>
    <t>S-SPE176TR</t>
  </si>
  <si>
    <t>S- SPE202TR</t>
  </si>
  <si>
    <t>S-SPE202TR</t>
  </si>
  <si>
    <t xml:space="preserve">DETALLE </t>
  </si>
  <si>
    <t xml:space="preserve">INGRESA LOS VALORES DE TUS PROVEEDORES PARA QUE CALCULES TU VALOR PRECIO DE VENTA DE CADA PANEL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</si>
</sst>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 * #,##0.0_ ;_ * \-#,##0.0_ ;_ * &quot;-&quot;_ ;_ @_ "/>
    <numFmt numFmtId="166" formatCode="0.0%"/>
  </numFmts>
  <fonts count="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sz val="8"/>
      <name val="Arial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1"/>
    </font>
    <font>
      <sz val="9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565656"/>
      </left>
      <right style="thin">
        <color rgb="FF565656"/>
      </right>
      <top style="thin">
        <color rgb="FF565656"/>
      </top>
      <bottom style="thin">
        <color rgb="FF5656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</cellStyleXfs>
  <cellXfs count="134">
    <xf numFmtId="0" fontId="0" fillId="0" borderId="0" xfId="0"/>
    <xf numFmtId="0" fontId="3" fillId="2" borderId="1" xfId="0" applyFont="1" applyFill="1" applyBorder="1"/>
    <xf numFmtId="0" fontId="0" fillId="3" borderId="0" xfId="0" applyFill="1"/>
    <xf numFmtId="0" fontId="0" fillId="0" borderId="0" xfId="0" applyAlignment="1">
      <alignment horizontal="center"/>
    </xf>
    <xf numFmtId="0" fontId="0" fillId="8" borderId="0" xfId="0" applyFill="1"/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0" xfId="0" applyBorder="1"/>
    <xf numFmtId="0" fontId="2" fillId="0" borderId="0" xfId="2"/>
    <xf numFmtId="0" fontId="0" fillId="4" borderId="9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/>
    <xf numFmtId="3" fontId="8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8" fillId="0" borderId="10" xfId="0" applyFont="1" applyBorder="1"/>
    <xf numFmtId="0" fontId="8" fillId="7" borderId="30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41" fontId="8" fillId="0" borderId="11" xfId="1" applyFont="1" applyBorder="1" applyAlignment="1">
      <alignment horizontal="center"/>
    </xf>
    <xf numFmtId="41" fontId="8" fillId="0" borderId="2" xfId="1" applyFont="1" applyBorder="1" applyAlignment="1">
      <alignment horizontal="center"/>
    </xf>
    <xf numFmtId="41" fontId="8" fillId="0" borderId="15" xfId="1" applyFont="1" applyBorder="1" applyAlignment="1">
      <alignment horizontal="center"/>
    </xf>
    <xf numFmtId="41" fontId="8" fillId="0" borderId="13" xfId="1" applyFont="1" applyBorder="1" applyAlignment="1">
      <alignment horizontal="center"/>
    </xf>
    <xf numFmtId="41" fontId="8" fillId="0" borderId="0" xfId="1" applyFont="1" applyBorder="1" applyAlignment="1">
      <alignment horizontal="center"/>
    </xf>
    <xf numFmtId="0" fontId="8" fillId="7" borderId="31" xfId="0" applyFont="1" applyFill="1" applyBorder="1"/>
    <xf numFmtId="0" fontId="8" fillId="7" borderId="34" xfId="0" applyFont="1" applyFill="1" applyBorder="1"/>
    <xf numFmtId="9" fontId="8" fillId="0" borderId="2" xfId="1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9" fontId="8" fillId="0" borderId="41" xfId="1" applyNumberFormat="1" applyFont="1" applyBorder="1" applyAlignment="1">
      <alignment horizontal="center"/>
    </xf>
    <xf numFmtId="9" fontId="8" fillId="0" borderId="15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7" xfId="0" applyFont="1" applyBorder="1"/>
    <xf numFmtId="0" fontId="8" fillId="7" borderId="25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9" borderId="22" xfId="0" applyFont="1" applyFill="1" applyBorder="1" applyAlignment="1">
      <alignment horizontal="center"/>
    </xf>
    <xf numFmtId="41" fontId="8" fillId="0" borderId="2" xfId="0" applyNumberFormat="1" applyFont="1" applyBorder="1" applyAlignment="1">
      <alignment horizontal="center"/>
    </xf>
    <xf numFmtId="41" fontId="8" fillId="0" borderId="0" xfId="1" applyFont="1"/>
    <xf numFmtId="41" fontId="8" fillId="4" borderId="30" xfId="1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0" borderId="2" xfId="0" applyFont="1" applyBorder="1"/>
    <xf numFmtId="41" fontId="8" fillId="0" borderId="0" xfId="0" applyNumberFormat="1" applyFont="1" applyAlignment="1">
      <alignment horizontal="center"/>
    </xf>
    <xf numFmtId="41" fontId="8" fillId="0" borderId="3" xfId="0" applyNumberFormat="1" applyFont="1" applyBorder="1" applyAlignment="1">
      <alignment horizontal="center"/>
    </xf>
    <xf numFmtId="41" fontId="8" fillId="0" borderId="10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/>
    </xf>
    <xf numFmtId="41" fontId="8" fillId="0" borderId="12" xfId="0" applyNumberFormat="1" applyFont="1" applyBorder="1" applyAlignment="1">
      <alignment horizontal="center"/>
    </xf>
    <xf numFmtId="41" fontId="8" fillId="0" borderId="13" xfId="0" applyNumberFormat="1" applyFont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" fillId="0" borderId="0" xfId="2" applyFont="1"/>
    <xf numFmtId="3" fontId="2" fillId="0" borderId="0" xfId="2" applyNumberFormat="1"/>
    <xf numFmtId="41" fontId="8" fillId="7" borderId="19" xfId="0" applyNumberFormat="1" applyFont="1" applyFill="1" applyBorder="1" applyAlignment="1">
      <alignment horizontal="center"/>
    </xf>
    <xf numFmtId="41" fontId="8" fillId="0" borderId="2" xfId="3" applyNumberFormat="1" applyFont="1" applyBorder="1" applyAlignment="1">
      <alignment horizontal="center"/>
    </xf>
    <xf numFmtId="166" fontId="8" fillId="0" borderId="2" xfId="3" applyNumberFormat="1" applyFont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44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/>
    </xf>
    <xf numFmtId="0" fontId="8" fillId="7" borderId="32" xfId="0" applyFont="1" applyFill="1" applyBorder="1" applyAlignment="1">
      <alignment horizontal="center"/>
    </xf>
    <xf numFmtId="0" fontId="8" fillId="7" borderId="39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43" xfId="0" applyFill="1" applyBorder="1" applyAlignment="1">
      <alignment horizontal="center"/>
    </xf>
    <xf numFmtId="0" fontId="8" fillId="9" borderId="31" xfId="0" applyFont="1" applyFill="1" applyBorder="1" applyAlignment="1">
      <alignment horizontal="center" vertical="center"/>
    </xf>
    <xf numFmtId="0" fontId="0" fillId="9" borderId="32" xfId="0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0" fillId="9" borderId="46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9" borderId="43" xfId="0" applyFill="1" applyBorder="1" applyAlignment="1">
      <alignment vertical="center"/>
    </xf>
    <xf numFmtId="0" fontId="0" fillId="9" borderId="47" xfId="0" applyFill="1" applyBorder="1" applyAlignment="1">
      <alignment vertical="center"/>
    </xf>
    <xf numFmtId="0" fontId="0" fillId="9" borderId="48" xfId="0" applyFill="1" applyBorder="1" applyAlignment="1">
      <alignment vertical="center"/>
    </xf>
    <xf numFmtId="0" fontId="0" fillId="9" borderId="49" xfId="0" applyFill="1" applyBorder="1" applyAlignment="1">
      <alignment vertical="center"/>
    </xf>
  </cellXfs>
  <cellStyles count="4">
    <cellStyle name="Millares [0]" xfId="1" builtinId="6"/>
    <cellStyle name="Normal" xfId="0" builtinId="0"/>
    <cellStyle name="Normal 2" xfId="2" xr:uid="{38E6E810-91E6-4EBF-9E9B-5D8D8BB26FBA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86DE-01CD-4A03-A960-A1542C54F554}">
  <sheetPr>
    <tabColor rgb="FF00B050"/>
  </sheetPr>
  <dimension ref="B1:H29"/>
  <sheetViews>
    <sheetView tabSelected="1" workbookViewId="0">
      <selection activeCell="B43" sqref="B43"/>
    </sheetView>
  </sheetViews>
  <sheetFormatPr baseColWidth="10" defaultColWidth="11" defaultRowHeight="11.4" x14ac:dyDescent="0.2"/>
  <cols>
    <col min="1" max="1" width="11" style="37"/>
    <col min="2" max="2" width="25.69921875" style="38" customWidth="1"/>
    <col min="3" max="3" width="9" style="38" customWidth="1"/>
    <col min="4" max="4" width="7.19921875" style="37" customWidth="1"/>
    <col min="5" max="5" width="15.8984375" style="37" customWidth="1"/>
    <col min="6" max="6" width="14" style="37" customWidth="1"/>
    <col min="7" max="7" width="15.19921875" style="37" customWidth="1"/>
    <col min="8" max="8" width="25" style="37" customWidth="1"/>
    <col min="9" max="16384" width="11" style="37"/>
  </cols>
  <sheetData>
    <row r="1" spans="2:8" ht="12" thickBot="1" x14ac:dyDescent="0.25"/>
    <row r="2" spans="2:8" ht="12" thickBot="1" x14ac:dyDescent="0.25">
      <c r="B2" s="104" t="s">
        <v>228</v>
      </c>
      <c r="C2" s="105"/>
      <c r="E2" s="104" t="s">
        <v>228</v>
      </c>
      <c r="F2" s="106"/>
      <c r="G2" s="106"/>
      <c r="H2" s="105"/>
    </row>
    <row r="3" spans="2:8" x14ac:dyDescent="0.2">
      <c r="B3" s="113"/>
      <c r="C3" s="51" t="s">
        <v>227</v>
      </c>
      <c r="E3" s="107"/>
      <c r="F3" s="108"/>
      <c r="G3" s="109"/>
      <c r="H3" s="51" t="s">
        <v>227</v>
      </c>
    </row>
    <row r="4" spans="2:8" x14ac:dyDescent="0.2">
      <c r="B4" s="114"/>
      <c r="C4" s="52">
        <v>45251</v>
      </c>
      <c r="E4" s="110"/>
      <c r="F4" s="111"/>
      <c r="G4" s="112"/>
      <c r="H4" s="52">
        <v>45251</v>
      </c>
    </row>
    <row r="5" spans="2:8" x14ac:dyDescent="0.2">
      <c r="B5" s="53" t="s">
        <v>219</v>
      </c>
      <c r="C5" s="54" t="s">
        <v>260</v>
      </c>
      <c r="E5" s="53" t="s">
        <v>234</v>
      </c>
      <c r="F5" s="39" t="s">
        <v>237</v>
      </c>
      <c r="G5" s="39" t="s">
        <v>238</v>
      </c>
      <c r="H5" s="54" t="s">
        <v>236</v>
      </c>
    </row>
    <row r="6" spans="2:8" x14ac:dyDescent="0.2">
      <c r="B6" s="44" t="s">
        <v>401</v>
      </c>
      <c r="C6" s="55">
        <v>5787</v>
      </c>
      <c r="E6" s="44" t="s">
        <v>239</v>
      </c>
      <c r="F6" s="56">
        <v>2000</v>
      </c>
      <c r="G6" s="66">
        <v>1.5</v>
      </c>
      <c r="H6" s="55">
        <f>G6*F6</f>
        <v>3000</v>
      </c>
    </row>
    <row r="7" spans="2:8" ht="12" thickBot="1" x14ac:dyDescent="0.25">
      <c r="B7" s="44" t="s">
        <v>400</v>
      </c>
      <c r="C7" s="55">
        <v>8347</v>
      </c>
      <c r="E7" s="46" t="s">
        <v>235</v>
      </c>
      <c r="F7" s="57">
        <v>99000</v>
      </c>
      <c r="G7" s="57">
        <v>22</v>
      </c>
      <c r="H7" s="58">
        <f>F7/G7</f>
        <v>4500</v>
      </c>
    </row>
    <row r="8" spans="2:8" x14ac:dyDescent="0.2">
      <c r="B8" s="44" t="s">
        <v>399</v>
      </c>
      <c r="C8" s="55">
        <v>11730</v>
      </c>
      <c r="E8" s="38"/>
      <c r="F8" s="59"/>
      <c r="G8" s="59"/>
      <c r="H8" s="59"/>
    </row>
    <row r="9" spans="2:8" ht="12" thickBot="1" x14ac:dyDescent="0.25">
      <c r="B9" s="44" t="s">
        <v>402</v>
      </c>
      <c r="C9" s="55">
        <v>14630</v>
      </c>
      <c r="E9" s="38"/>
      <c r="F9" s="59"/>
      <c r="G9" s="59"/>
      <c r="H9" s="59"/>
    </row>
    <row r="10" spans="2:8" ht="12" thickBot="1" x14ac:dyDescent="0.25">
      <c r="B10" s="44" t="s">
        <v>403</v>
      </c>
      <c r="C10" s="55">
        <v>17864</v>
      </c>
      <c r="E10" s="104" t="s">
        <v>262</v>
      </c>
      <c r="F10" s="105"/>
    </row>
    <row r="11" spans="2:8" x14ac:dyDescent="0.2">
      <c r="B11" s="44" t="s">
        <v>404</v>
      </c>
      <c r="C11" s="55">
        <v>20842</v>
      </c>
      <c r="E11" s="60"/>
      <c r="F11" s="51" t="s">
        <v>227</v>
      </c>
    </row>
    <row r="12" spans="2:8" x14ac:dyDescent="0.2">
      <c r="B12" s="44" t="s">
        <v>405</v>
      </c>
      <c r="C12" s="55">
        <v>23819</v>
      </c>
      <c r="E12" s="61"/>
      <c r="F12" s="52">
        <v>45251</v>
      </c>
    </row>
    <row r="13" spans="2:8" x14ac:dyDescent="0.2">
      <c r="B13" s="44" t="s">
        <v>390</v>
      </c>
      <c r="C13" s="55">
        <v>3000</v>
      </c>
      <c r="E13" s="53" t="s">
        <v>234</v>
      </c>
      <c r="F13" s="39" t="s">
        <v>237</v>
      </c>
    </row>
    <row r="14" spans="2:8" x14ac:dyDescent="0.2">
      <c r="B14" s="44" t="s">
        <v>388</v>
      </c>
      <c r="C14" s="55">
        <v>4250</v>
      </c>
      <c r="E14" s="44" t="s">
        <v>265</v>
      </c>
      <c r="F14" s="62">
        <v>0.03</v>
      </c>
    </row>
    <row r="15" spans="2:8" x14ac:dyDescent="0.2">
      <c r="B15" s="44" t="s">
        <v>389</v>
      </c>
      <c r="C15" s="55">
        <v>6650</v>
      </c>
      <c r="E15" s="63" t="s">
        <v>268</v>
      </c>
      <c r="F15" s="64">
        <v>0.04</v>
      </c>
    </row>
    <row r="16" spans="2:8" x14ac:dyDescent="0.2">
      <c r="B16" s="44" t="s">
        <v>217</v>
      </c>
      <c r="C16" s="55">
        <v>10084</v>
      </c>
      <c r="D16" s="37" t="s">
        <v>240</v>
      </c>
      <c r="E16" s="63" t="s">
        <v>269</v>
      </c>
      <c r="F16" s="64">
        <v>0.15</v>
      </c>
      <c r="G16" s="59"/>
    </row>
    <row r="17" spans="2:8" ht="12" thickBot="1" x14ac:dyDescent="0.25">
      <c r="B17" s="44" t="s">
        <v>218</v>
      </c>
      <c r="C17" s="55">
        <v>11765</v>
      </c>
      <c r="D17" s="37" t="s">
        <v>240</v>
      </c>
      <c r="E17" s="46" t="s">
        <v>270</v>
      </c>
      <c r="F17" s="65">
        <v>0.21</v>
      </c>
      <c r="G17" s="59"/>
      <c r="H17" s="59"/>
    </row>
    <row r="18" spans="2:8" x14ac:dyDescent="0.2">
      <c r="B18" s="44" t="s">
        <v>221</v>
      </c>
      <c r="C18" s="55">
        <v>13025</v>
      </c>
      <c r="D18" s="37" t="s">
        <v>240</v>
      </c>
      <c r="E18" s="38"/>
      <c r="F18" s="59"/>
      <c r="G18" s="59"/>
      <c r="H18" s="59"/>
    </row>
    <row r="19" spans="2:8" x14ac:dyDescent="0.2">
      <c r="B19" s="44" t="s">
        <v>220</v>
      </c>
      <c r="C19" s="55">
        <v>16810</v>
      </c>
      <c r="E19" s="38"/>
      <c r="F19" s="59"/>
      <c r="G19" s="59"/>
      <c r="H19" s="59"/>
    </row>
    <row r="20" spans="2:8" x14ac:dyDescent="0.2">
      <c r="B20" s="44" t="s">
        <v>222</v>
      </c>
      <c r="C20" s="55">
        <v>21500</v>
      </c>
      <c r="E20" s="38"/>
      <c r="F20" s="59"/>
      <c r="G20" s="59"/>
      <c r="H20" s="59"/>
    </row>
    <row r="21" spans="2:8" x14ac:dyDescent="0.2">
      <c r="B21" s="44" t="s">
        <v>223</v>
      </c>
      <c r="C21" s="55">
        <v>16806</v>
      </c>
      <c r="D21" s="37" t="s">
        <v>240</v>
      </c>
      <c r="E21" s="38"/>
      <c r="F21" s="59"/>
      <c r="G21" s="59"/>
      <c r="H21" s="59"/>
    </row>
    <row r="22" spans="2:8" x14ac:dyDescent="0.2">
      <c r="B22" s="44" t="s">
        <v>224</v>
      </c>
      <c r="C22" s="55">
        <v>21806</v>
      </c>
      <c r="E22" s="38"/>
      <c r="F22" s="59"/>
    </row>
    <row r="23" spans="2:8" x14ac:dyDescent="0.2">
      <c r="B23" s="44" t="s">
        <v>226</v>
      </c>
      <c r="C23" s="55">
        <v>4168</v>
      </c>
      <c r="E23" s="38"/>
      <c r="F23" s="59"/>
    </row>
    <row r="24" spans="2:8" ht="12" thickBot="1" x14ac:dyDescent="0.25">
      <c r="B24" s="46" t="s">
        <v>225</v>
      </c>
      <c r="C24" s="47">
        <v>0</v>
      </c>
    </row>
    <row r="26" spans="2:8" ht="12" thickBot="1" x14ac:dyDescent="0.25"/>
    <row r="27" spans="2:8" x14ac:dyDescent="0.2">
      <c r="B27" s="125" t="s">
        <v>428</v>
      </c>
      <c r="C27" s="126"/>
      <c r="D27" s="126"/>
      <c r="E27" s="126"/>
      <c r="F27" s="126"/>
      <c r="G27" s="126"/>
      <c r="H27" s="127"/>
    </row>
    <row r="28" spans="2:8" x14ac:dyDescent="0.2">
      <c r="B28" s="128"/>
      <c r="C28" s="129"/>
      <c r="D28" s="129"/>
      <c r="E28" s="129"/>
      <c r="F28" s="129"/>
      <c r="G28" s="129"/>
      <c r="H28" s="130"/>
    </row>
    <row r="29" spans="2:8" ht="12" thickBot="1" x14ac:dyDescent="0.25">
      <c r="B29" s="131"/>
      <c r="C29" s="132"/>
      <c r="D29" s="132"/>
      <c r="E29" s="132"/>
      <c r="F29" s="132"/>
      <c r="G29" s="132"/>
      <c r="H29" s="133"/>
    </row>
  </sheetData>
  <mergeCells count="6">
    <mergeCell ref="B27:H29"/>
    <mergeCell ref="E10:F10"/>
    <mergeCell ref="B2:C2"/>
    <mergeCell ref="E2:H2"/>
    <mergeCell ref="E3:G4"/>
    <mergeCell ref="B3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AC2C-0CEF-4EDC-9890-362C8D36A6DD}">
  <dimension ref="A1:P20"/>
  <sheetViews>
    <sheetView workbookViewId="0">
      <selection activeCell="A2" sqref="A2:XFD20"/>
    </sheetView>
  </sheetViews>
  <sheetFormatPr baseColWidth="10" defaultColWidth="11" defaultRowHeight="13.8" x14ac:dyDescent="0.25"/>
  <cols>
    <col min="1" max="1" width="4.69921875" style="3" customWidth="1"/>
    <col min="2" max="2" width="24.3984375" style="3" customWidth="1"/>
    <col min="3" max="3" width="4.8984375" style="3" customWidth="1"/>
    <col min="4" max="4" width="5.5" style="3" customWidth="1"/>
    <col min="5" max="6" width="5" style="3" customWidth="1"/>
    <col min="7" max="7" width="19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2.5" style="3" customWidth="1"/>
    <col min="13" max="13" width="110.5976562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209</v>
      </c>
      <c r="C4" s="16">
        <v>15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79.099999999999994</v>
      </c>
      <c r="J4" s="23" t="s">
        <v>161</v>
      </c>
      <c r="K4" s="28"/>
      <c r="L4" s="26" t="s">
        <v>361</v>
      </c>
      <c r="M4" t="s">
        <v>210</v>
      </c>
      <c r="N4" s="7">
        <v>0</v>
      </c>
      <c r="O4" s="7">
        <f>N4*19%</f>
        <v>0</v>
      </c>
      <c r="P4" s="7">
        <f>N4+O4</f>
        <v>0</v>
      </c>
    </row>
    <row r="5" spans="1:16" x14ac:dyDescent="0.25">
      <c r="A5" s="12">
        <v>2</v>
      </c>
      <c r="B5" s="15" t="s">
        <v>209</v>
      </c>
      <c r="C5" s="16">
        <v>15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101.1</v>
      </c>
      <c r="J5" s="23" t="s">
        <v>162</v>
      </c>
      <c r="K5" s="28"/>
      <c r="L5" s="26" t="s">
        <v>362</v>
      </c>
      <c r="M5" s="11" t="s">
        <v>211</v>
      </c>
      <c r="N5" s="7">
        <v>0</v>
      </c>
      <c r="O5" s="7">
        <f t="shared" ref="O5:O10" si="2">N5*19%</f>
        <v>0</v>
      </c>
      <c r="P5" s="7">
        <f t="shared" ref="P5:P10" si="3">N5+O5</f>
        <v>0</v>
      </c>
    </row>
    <row r="6" spans="1:16" x14ac:dyDescent="0.25">
      <c r="A6" s="12">
        <v>3</v>
      </c>
      <c r="B6" s="15" t="s">
        <v>209</v>
      </c>
      <c r="C6" s="16">
        <v>15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128.1</v>
      </c>
      <c r="J6" s="23" t="s">
        <v>163</v>
      </c>
      <c r="K6" s="28"/>
      <c r="L6" s="26" t="s">
        <v>363</v>
      </c>
      <c r="M6" s="11" t="s">
        <v>212</v>
      </c>
      <c r="N6" s="7">
        <v>0</v>
      </c>
      <c r="O6" s="7">
        <f t="shared" si="2"/>
        <v>0</v>
      </c>
      <c r="P6" s="7">
        <f t="shared" si="3"/>
        <v>0</v>
      </c>
    </row>
    <row r="7" spans="1:16" x14ac:dyDescent="0.25">
      <c r="A7" s="12">
        <v>4</v>
      </c>
      <c r="B7" s="15" t="s">
        <v>209</v>
      </c>
      <c r="C7" s="16">
        <v>15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151.1</v>
      </c>
      <c r="J7" s="23" t="s">
        <v>164</v>
      </c>
      <c r="K7" s="28"/>
      <c r="L7" s="26" t="s">
        <v>364</v>
      </c>
      <c r="M7" s="11" t="s">
        <v>213</v>
      </c>
      <c r="N7" s="7">
        <v>0</v>
      </c>
      <c r="O7" s="7">
        <f t="shared" si="2"/>
        <v>0</v>
      </c>
      <c r="P7" s="7">
        <f t="shared" si="3"/>
        <v>0</v>
      </c>
    </row>
    <row r="8" spans="1:16" x14ac:dyDescent="0.25">
      <c r="A8" s="12">
        <v>5</v>
      </c>
      <c r="B8" s="15" t="s">
        <v>209</v>
      </c>
      <c r="C8" s="16">
        <v>15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176.1</v>
      </c>
      <c r="J8" s="23" t="s">
        <v>165</v>
      </c>
      <c r="K8" s="28"/>
      <c r="L8" s="26" t="s">
        <v>365</v>
      </c>
      <c r="M8" s="11" t="s">
        <v>214</v>
      </c>
      <c r="N8" s="7">
        <v>0</v>
      </c>
      <c r="O8" s="7">
        <f t="shared" si="2"/>
        <v>0</v>
      </c>
      <c r="P8" s="7">
        <f t="shared" si="3"/>
        <v>0</v>
      </c>
    </row>
    <row r="9" spans="1:16" x14ac:dyDescent="0.25">
      <c r="A9" s="12">
        <v>6</v>
      </c>
      <c r="B9" s="15" t="s">
        <v>209</v>
      </c>
      <c r="C9" s="16">
        <v>15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202.1</v>
      </c>
      <c r="J9" s="23" t="s">
        <v>166</v>
      </c>
      <c r="K9" s="28"/>
      <c r="L9" s="26" t="s">
        <v>366</v>
      </c>
      <c r="M9" s="11" t="s">
        <v>375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209</v>
      </c>
      <c r="C10" s="18">
        <v>15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228.1</v>
      </c>
      <c r="J10" s="24" t="s">
        <v>167</v>
      </c>
      <c r="K10" s="29"/>
      <c r="L10" s="26" t="s">
        <v>367</v>
      </c>
      <c r="M10" s="11" t="s">
        <v>376</v>
      </c>
      <c r="N10" s="7">
        <v>0</v>
      </c>
      <c r="O10" s="7">
        <f t="shared" si="2"/>
        <v>0</v>
      </c>
      <c r="P10" s="7">
        <f t="shared" si="3"/>
        <v>0</v>
      </c>
    </row>
    <row r="11" spans="1:16" ht="14.4" thickBot="1" x14ac:dyDescent="0.3"/>
    <row r="12" spans="1:16" ht="14.4" thickBot="1" x14ac:dyDescent="0.3">
      <c r="A12" s="120" t="s">
        <v>155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27"/>
      <c r="L12" s="115" t="s">
        <v>156</v>
      </c>
      <c r="M12" s="116"/>
      <c r="N12" s="116"/>
      <c r="O12" s="116"/>
      <c r="P12" s="116"/>
    </row>
    <row r="13" spans="1:16" x14ac:dyDescent="0.25">
      <c r="A13" s="22" t="s">
        <v>154</v>
      </c>
      <c r="B13" s="117" t="s">
        <v>150</v>
      </c>
      <c r="C13" s="118"/>
      <c r="D13" s="117" t="s">
        <v>149</v>
      </c>
      <c r="E13" s="119"/>
      <c r="F13" s="118"/>
      <c r="G13" s="117" t="s">
        <v>151</v>
      </c>
      <c r="H13" s="118"/>
      <c r="I13" s="22" t="s">
        <v>168</v>
      </c>
      <c r="J13" s="14" t="s">
        <v>169</v>
      </c>
      <c r="K13" s="28"/>
      <c r="L13" s="25" t="s">
        <v>152</v>
      </c>
      <c r="M13" s="10" t="s">
        <v>147</v>
      </c>
      <c r="N13" s="5" t="s">
        <v>157</v>
      </c>
      <c r="O13" s="5" t="s">
        <v>159</v>
      </c>
      <c r="P13" s="5" t="s">
        <v>160</v>
      </c>
    </row>
    <row r="14" spans="1:16" x14ac:dyDescent="0.25">
      <c r="A14" s="12">
        <v>1</v>
      </c>
      <c r="B14" s="15" t="s">
        <v>209</v>
      </c>
      <c r="C14" s="16">
        <v>15</v>
      </c>
      <c r="D14" s="15" t="s">
        <v>395</v>
      </c>
      <c r="E14" s="6">
        <v>53</v>
      </c>
      <c r="F14" s="19">
        <f>E14/2.54</f>
        <v>20.866141732283463</v>
      </c>
      <c r="G14" s="15" t="s">
        <v>209</v>
      </c>
      <c r="H14" s="16">
        <v>15</v>
      </c>
      <c r="I14" s="30">
        <f>C14+E14+H14</f>
        <v>83</v>
      </c>
      <c r="J14" s="23" t="s">
        <v>161</v>
      </c>
      <c r="K14" s="28"/>
      <c r="L14" s="26" t="s">
        <v>368</v>
      </c>
      <c r="M14" t="s">
        <v>377</v>
      </c>
      <c r="N14" s="7">
        <v>0</v>
      </c>
      <c r="O14" s="7">
        <f>N14*19%</f>
        <v>0</v>
      </c>
      <c r="P14" s="7">
        <f>N14+O14</f>
        <v>0</v>
      </c>
    </row>
    <row r="15" spans="1:16" x14ac:dyDescent="0.25">
      <c r="A15" s="12">
        <v>2</v>
      </c>
      <c r="B15" s="15" t="s">
        <v>209</v>
      </c>
      <c r="C15" s="16">
        <v>15</v>
      </c>
      <c r="D15" s="15" t="s">
        <v>395</v>
      </c>
      <c r="E15" s="6">
        <v>75</v>
      </c>
      <c r="F15" s="19">
        <f t="shared" ref="F15:F20" si="4">E15/2.54</f>
        <v>29.527559055118111</v>
      </c>
      <c r="G15" s="15" t="s">
        <v>209</v>
      </c>
      <c r="H15" s="16">
        <v>15</v>
      </c>
      <c r="I15" s="30">
        <f t="shared" ref="I15:I20" si="5">C15+E15+H15</f>
        <v>105</v>
      </c>
      <c r="J15" s="23" t="s">
        <v>162</v>
      </c>
      <c r="K15" s="28"/>
      <c r="L15" s="26" t="s">
        <v>369</v>
      </c>
      <c r="M15" s="11" t="s">
        <v>378</v>
      </c>
      <c r="N15" s="7">
        <v>0</v>
      </c>
      <c r="O15" s="7">
        <f t="shared" ref="O15:O20" si="6">N15*19%</f>
        <v>0</v>
      </c>
      <c r="P15" s="7">
        <f t="shared" ref="P15:P20" si="7">N15+O15</f>
        <v>0</v>
      </c>
    </row>
    <row r="16" spans="1:16" x14ac:dyDescent="0.25">
      <c r="A16" s="12">
        <v>3</v>
      </c>
      <c r="B16" s="15" t="s">
        <v>209</v>
      </c>
      <c r="C16" s="16">
        <v>15</v>
      </c>
      <c r="D16" s="15" t="s">
        <v>395</v>
      </c>
      <c r="E16" s="6">
        <v>102</v>
      </c>
      <c r="F16" s="19">
        <f t="shared" si="4"/>
        <v>40.15748031496063</v>
      </c>
      <c r="G16" s="15" t="s">
        <v>209</v>
      </c>
      <c r="H16" s="16">
        <v>15</v>
      </c>
      <c r="I16" s="30">
        <f t="shared" si="5"/>
        <v>132</v>
      </c>
      <c r="J16" s="23" t="s">
        <v>163</v>
      </c>
      <c r="K16" s="28"/>
      <c r="L16" s="26" t="s">
        <v>370</v>
      </c>
      <c r="M16" s="11" t="s">
        <v>379</v>
      </c>
      <c r="N16" s="7">
        <v>0</v>
      </c>
      <c r="O16" s="7">
        <f t="shared" si="6"/>
        <v>0</v>
      </c>
      <c r="P16" s="7">
        <f t="shared" si="7"/>
        <v>0</v>
      </c>
    </row>
    <row r="17" spans="1:16" x14ac:dyDescent="0.25">
      <c r="A17" s="12">
        <v>4</v>
      </c>
      <c r="B17" s="15" t="s">
        <v>209</v>
      </c>
      <c r="C17" s="16">
        <v>15</v>
      </c>
      <c r="D17" s="15" t="s">
        <v>395</v>
      </c>
      <c r="E17" s="6">
        <v>125</v>
      </c>
      <c r="F17" s="19">
        <f t="shared" si="4"/>
        <v>49.212598425196852</v>
      </c>
      <c r="G17" s="15" t="s">
        <v>209</v>
      </c>
      <c r="H17" s="16">
        <v>15</v>
      </c>
      <c r="I17" s="30">
        <f t="shared" si="5"/>
        <v>155</v>
      </c>
      <c r="J17" s="23" t="s">
        <v>164</v>
      </c>
      <c r="K17" s="28"/>
      <c r="L17" s="26" t="s">
        <v>371</v>
      </c>
      <c r="M17" s="11" t="s">
        <v>380</v>
      </c>
      <c r="N17" s="7">
        <v>0</v>
      </c>
      <c r="O17" s="7">
        <f t="shared" si="6"/>
        <v>0</v>
      </c>
      <c r="P17" s="7">
        <f t="shared" si="7"/>
        <v>0</v>
      </c>
    </row>
    <row r="18" spans="1:16" x14ac:dyDescent="0.25">
      <c r="A18" s="12">
        <v>5</v>
      </c>
      <c r="B18" s="15" t="s">
        <v>209</v>
      </c>
      <c r="C18" s="16">
        <v>15</v>
      </c>
      <c r="D18" s="15" t="s">
        <v>395</v>
      </c>
      <c r="E18" s="6">
        <v>150</v>
      </c>
      <c r="F18" s="19">
        <f t="shared" si="4"/>
        <v>59.055118110236222</v>
      </c>
      <c r="G18" s="15" t="s">
        <v>209</v>
      </c>
      <c r="H18" s="16">
        <v>15</v>
      </c>
      <c r="I18" s="30">
        <f t="shared" si="5"/>
        <v>180</v>
      </c>
      <c r="J18" s="23" t="s">
        <v>165</v>
      </c>
      <c r="K18" s="28"/>
      <c r="L18" s="26" t="s">
        <v>372</v>
      </c>
      <c r="M18" s="11" t="s">
        <v>381</v>
      </c>
      <c r="N18" s="7">
        <v>0</v>
      </c>
      <c r="O18" s="7">
        <f t="shared" si="6"/>
        <v>0</v>
      </c>
      <c r="P18" s="7">
        <f t="shared" si="7"/>
        <v>0</v>
      </c>
    </row>
    <row r="19" spans="1:16" x14ac:dyDescent="0.25">
      <c r="A19" s="12">
        <v>6</v>
      </c>
      <c r="B19" s="15" t="s">
        <v>209</v>
      </c>
      <c r="C19" s="16">
        <v>15</v>
      </c>
      <c r="D19" s="15" t="s">
        <v>395</v>
      </c>
      <c r="E19" s="6">
        <v>176</v>
      </c>
      <c r="F19" s="19">
        <f t="shared" si="4"/>
        <v>69.29133858267717</v>
      </c>
      <c r="G19" s="15" t="s">
        <v>209</v>
      </c>
      <c r="H19" s="16">
        <v>15</v>
      </c>
      <c r="I19" s="30">
        <f t="shared" si="5"/>
        <v>206</v>
      </c>
      <c r="J19" s="23" t="s">
        <v>166</v>
      </c>
      <c r="K19" s="28"/>
      <c r="L19" s="26" t="s">
        <v>373</v>
      </c>
      <c r="M19" s="11" t="s">
        <v>382</v>
      </c>
      <c r="N19" s="7">
        <v>0</v>
      </c>
      <c r="O19" s="7">
        <f t="shared" si="6"/>
        <v>0</v>
      </c>
      <c r="P19" s="7">
        <f t="shared" si="7"/>
        <v>0</v>
      </c>
    </row>
    <row r="20" spans="1:16" ht="14.4" thickBot="1" x14ac:dyDescent="0.3">
      <c r="A20" s="13">
        <v>7</v>
      </c>
      <c r="B20" s="17" t="s">
        <v>209</v>
      </c>
      <c r="C20" s="18">
        <v>15</v>
      </c>
      <c r="D20" s="15" t="s">
        <v>395</v>
      </c>
      <c r="E20" s="20">
        <v>202</v>
      </c>
      <c r="F20" s="21">
        <f t="shared" si="4"/>
        <v>79.527559055118104</v>
      </c>
      <c r="G20" s="17" t="s">
        <v>209</v>
      </c>
      <c r="H20" s="18">
        <v>15</v>
      </c>
      <c r="I20" s="31">
        <f t="shared" si="5"/>
        <v>232</v>
      </c>
      <c r="J20" s="24" t="s">
        <v>167</v>
      </c>
      <c r="K20" s="29"/>
      <c r="L20" s="26" t="s">
        <v>374</v>
      </c>
      <c r="M20" s="11" t="s">
        <v>383</v>
      </c>
      <c r="N20" s="7">
        <v>0</v>
      </c>
      <c r="O20" s="7">
        <f t="shared" si="6"/>
        <v>0</v>
      </c>
      <c r="P20" s="7">
        <f t="shared" si="7"/>
        <v>0</v>
      </c>
    </row>
  </sheetData>
  <mergeCells count="10">
    <mergeCell ref="A2:J2"/>
    <mergeCell ref="L2:P2"/>
    <mergeCell ref="B3:C3"/>
    <mergeCell ref="D3:F3"/>
    <mergeCell ref="G3:H3"/>
    <mergeCell ref="A12:J12"/>
    <mergeCell ref="L12:P12"/>
    <mergeCell ref="B13:C13"/>
    <mergeCell ref="D13:F13"/>
    <mergeCell ref="G13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02F1-8500-47D1-B37A-73E9B7D477CA}">
  <dimension ref="A1:P21"/>
  <sheetViews>
    <sheetView topLeftCell="A3" workbookViewId="0">
      <selection activeCell="L23" sqref="L23"/>
    </sheetView>
  </sheetViews>
  <sheetFormatPr baseColWidth="10" defaultColWidth="11" defaultRowHeight="13.8" x14ac:dyDescent="0.25"/>
  <cols>
    <col min="1" max="1" width="4.69921875" style="3" customWidth="1"/>
    <col min="2" max="2" width="14.3984375" style="3" customWidth="1"/>
    <col min="3" max="3" width="4.8984375" style="3" customWidth="1"/>
    <col min="4" max="4" width="5.5" style="3" customWidth="1"/>
    <col min="5" max="6" width="5" style="3" customWidth="1"/>
    <col min="7" max="7" width="5.19921875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2.5" style="3" customWidth="1"/>
    <col min="13" max="13" width="94.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197</v>
      </c>
      <c r="C4" s="16">
        <v>11.1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75.199999999999989</v>
      </c>
      <c r="J4" s="23" t="s">
        <v>161</v>
      </c>
      <c r="K4" s="28"/>
      <c r="L4" s="26" t="s">
        <v>412</v>
      </c>
      <c r="M4" t="s">
        <v>180</v>
      </c>
      <c r="N4" s="7">
        <v>74990</v>
      </c>
      <c r="O4" s="7">
        <f>N4*19%</f>
        <v>14248.1</v>
      </c>
      <c r="P4" s="7">
        <f>N4+O4</f>
        <v>89238.1</v>
      </c>
    </row>
    <row r="5" spans="1:16" x14ac:dyDescent="0.25">
      <c r="A5" s="12">
        <v>2</v>
      </c>
      <c r="B5" s="15" t="s">
        <v>197</v>
      </c>
      <c r="C5" s="16">
        <v>11.1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97.199999999999989</v>
      </c>
      <c r="J5" s="23" t="s">
        <v>162</v>
      </c>
      <c r="K5" s="28"/>
      <c r="L5" s="26" t="s">
        <v>413</v>
      </c>
      <c r="M5" s="11" t="s">
        <v>181</v>
      </c>
      <c r="N5" s="7">
        <v>79990</v>
      </c>
      <c r="O5" s="7">
        <f t="shared" ref="O5:O10" si="2">N5*19%</f>
        <v>15198.1</v>
      </c>
      <c r="P5" s="7">
        <f t="shared" ref="P5:P10" si="3">N5+O5</f>
        <v>95188.1</v>
      </c>
    </row>
    <row r="6" spans="1:16" x14ac:dyDescent="0.25">
      <c r="A6" s="12">
        <v>3</v>
      </c>
      <c r="B6" s="15" t="s">
        <v>197</v>
      </c>
      <c r="C6" s="16">
        <v>11.1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124.19999999999999</v>
      </c>
      <c r="J6" s="23" t="s">
        <v>163</v>
      </c>
      <c r="K6" s="28"/>
      <c r="L6" s="26" t="s">
        <v>414</v>
      </c>
      <c r="M6" s="11" t="s">
        <v>182</v>
      </c>
      <c r="N6" s="7">
        <v>86990</v>
      </c>
      <c r="O6" s="7">
        <f t="shared" si="2"/>
        <v>16528.099999999999</v>
      </c>
      <c r="P6" s="7">
        <f t="shared" si="3"/>
        <v>103518.1</v>
      </c>
    </row>
    <row r="7" spans="1:16" x14ac:dyDescent="0.25">
      <c r="A7" s="12">
        <v>4</v>
      </c>
      <c r="B7" s="15" t="s">
        <v>197</v>
      </c>
      <c r="C7" s="16">
        <v>11.1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147.19999999999999</v>
      </c>
      <c r="J7" s="23" t="s">
        <v>164</v>
      </c>
      <c r="K7" s="28"/>
      <c r="L7" s="26" t="s">
        <v>415</v>
      </c>
      <c r="M7" s="11" t="s">
        <v>183</v>
      </c>
      <c r="N7" s="7">
        <v>92990</v>
      </c>
      <c r="O7" s="7">
        <f t="shared" si="2"/>
        <v>17668.099999999999</v>
      </c>
      <c r="P7" s="7">
        <f t="shared" si="3"/>
        <v>110658.1</v>
      </c>
    </row>
    <row r="8" spans="1:16" x14ac:dyDescent="0.25">
      <c r="A8" s="12">
        <v>5</v>
      </c>
      <c r="B8" s="15" t="s">
        <v>197</v>
      </c>
      <c r="C8" s="16">
        <v>11.1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172.2</v>
      </c>
      <c r="J8" s="23" t="s">
        <v>165</v>
      </c>
      <c r="K8" s="28"/>
      <c r="L8" s="26" t="s">
        <v>416</v>
      </c>
      <c r="M8" s="11" t="s">
        <v>184</v>
      </c>
      <c r="N8" s="7">
        <v>0</v>
      </c>
      <c r="O8" s="7">
        <f t="shared" si="2"/>
        <v>0</v>
      </c>
      <c r="P8" s="7">
        <f t="shared" si="3"/>
        <v>0</v>
      </c>
    </row>
    <row r="9" spans="1:16" x14ac:dyDescent="0.25">
      <c r="A9" s="12">
        <v>6</v>
      </c>
      <c r="B9" s="15" t="s">
        <v>197</v>
      </c>
      <c r="C9" s="16">
        <v>11.1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198.2</v>
      </c>
      <c r="J9" s="23" t="s">
        <v>166</v>
      </c>
      <c r="K9" s="28"/>
      <c r="L9" s="26" t="s">
        <v>417</v>
      </c>
      <c r="M9" s="11" t="s">
        <v>384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197</v>
      </c>
      <c r="C10" s="18">
        <v>11.1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224.2</v>
      </c>
      <c r="J10" s="24" t="s">
        <v>167</v>
      </c>
      <c r="K10" s="29"/>
      <c r="L10" s="26" t="s">
        <v>418</v>
      </c>
      <c r="M10" s="11" t="s">
        <v>385</v>
      </c>
      <c r="N10" s="7">
        <v>0</v>
      </c>
      <c r="O10" s="7">
        <f t="shared" si="2"/>
        <v>0</v>
      </c>
      <c r="P10" s="7">
        <f t="shared" si="3"/>
        <v>0</v>
      </c>
    </row>
    <row r="12" spans="1:16" ht="14.4" thickBot="1" x14ac:dyDescent="0.3"/>
    <row r="13" spans="1:16" ht="14.4" thickBot="1" x14ac:dyDescent="0.3">
      <c r="A13" s="120" t="s">
        <v>155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27"/>
      <c r="L13" s="115" t="s">
        <v>156</v>
      </c>
      <c r="M13" s="116"/>
      <c r="N13" s="116"/>
      <c r="O13" s="116"/>
      <c r="P13" s="116"/>
    </row>
    <row r="14" spans="1:16" x14ac:dyDescent="0.25">
      <c r="A14" s="22" t="s">
        <v>154</v>
      </c>
      <c r="B14" s="117" t="s">
        <v>150</v>
      </c>
      <c r="C14" s="118"/>
      <c r="D14" s="117" t="s">
        <v>149</v>
      </c>
      <c r="E14" s="119"/>
      <c r="F14" s="118"/>
      <c r="G14" s="117" t="s">
        <v>151</v>
      </c>
      <c r="H14" s="118"/>
      <c r="I14" s="22" t="s">
        <v>168</v>
      </c>
      <c r="J14" s="14" t="s">
        <v>169</v>
      </c>
      <c r="K14" s="28"/>
      <c r="L14" s="25" t="s">
        <v>152</v>
      </c>
      <c r="M14" s="10" t="s">
        <v>147</v>
      </c>
      <c r="N14" s="5" t="s">
        <v>157</v>
      </c>
      <c r="O14" s="5" t="s">
        <v>159</v>
      </c>
      <c r="P14" s="5" t="s">
        <v>160</v>
      </c>
    </row>
    <row r="15" spans="1:16" x14ac:dyDescent="0.25">
      <c r="A15" s="12">
        <v>1</v>
      </c>
      <c r="B15" s="15" t="s">
        <v>197</v>
      </c>
      <c r="C15" s="16">
        <v>11.1</v>
      </c>
      <c r="D15" s="15" t="s">
        <v>395</v>
      </c>
      <c r="E15" s="6">
        <v>53</v>
      </c>
      <c r="F15" s="19">
        <f>E15/2.54</f>
        <v>20.866141732283463</v>
      </c>
      <c r="G15" s="15" t="s">
        <v>198</v>
      </c>
      <c r="H15" s="16">
        <v>11.1</v>
      </c>
      <c r="I15" s="30">
        <f>C15+E15+H15</f>
        <v>75.199999999999989</v>
      </c>
      <c r="J15" s="23" t="s">
        <v>161</v>
      </c>
      <c r="K15" s="28"/>
      <c r="L15" s="26" t="s">
        <v>419</v>
      </c>
      <c r="M15" t="s">
        <v>204</v>
      </c>
      <c r="N15" s="7">
        <v>0</v>
      </c>
      <c r="O15" s="7">
        <f>N15*19%</f>
        <v>0</v>
      </c>
      <c r="P15" s="7">
        <f>N15+O15</f>
        <v>0</v>
      </c>
    </row>
    <row r="16" spans="1:16" x14ac:dyDescent="0.25">
      <c r="A16" s="12">
        <v>2</v>
      </c>
      <c r="B16" s="15" t="s">
        <v>197</v>
      </c>
      <c r="C16" s="16">
        <v>11.1</v>
      </c>
      <c r="D16" s="15" t="s">
        <v>395</v>
      </c>
      <c r="E16" s="6">
        <v>75</v>
      </c>
      <c r="F16" s="19">
        <f t="shared" ref="F16:F21" si="4">E16/2.54</f>
        <v>29.527559055118111</v>
      </c>
      <c r="G16" s="15" t="s">
        <v>198</v>
      </c>
      <c r="H16" s="16">
        <v>11.1</v>
      </c>
      <c r="I16" s="30">
        <f t="shared" ref="I16:I21" si="5">C16+E16+H16</f>
        <v>97.199999999999989</v>
      </c>
      <c r="J16" s="23" t="s">
        <v>162</v>
      </c>
      <c r="K16" s="28"/>
      <c r="L16" s="26" t="s">
        <v>420</v>
      </c>
      <c r="M16" s="11" t="s">
        <v>205</v>
      </c>
      <c r="N16" s="7">
        <v>0</v>
      </c>
      <c r="O16" s="7">
        <f t="shared" ref="O16:O21" si="6">N16*19%</f>
        <v>0</v>
      </c>
      <c r="P16" s="7">
        <f t="shared" ref="P16:P21" si="7">N16+O16</f>
        <v>0</v>
      </c>
    </row>
    <row r="17" spans="1:16" x14ac:dyDescent="0.25">
      <c r="A17" s="12">
        <v>3</v>
      </c>
      <c r="B17" s="15" t="s">
        <v>197</v>
      </c>
      <c r="C17" s="16">
        <v>11.1</v>
      </c>
      <c r="D17" s="15" t="s">
        <v>395</v>
      </c>
      <c r="E17" s="6">
        <v>102</v>
      </c>
      <c r="F17" s="19">
        <f t="shared" si="4"/>
        <v>40.15748031496063</v>
      </c>
      <c r="G17" s="15" t="s">
        <v>198</v>
      </c>
      <c r="H17" s="16">
        <v>11.1</v>
      </c>
      <c r="I17" s="30">
        <f t="shared" si="5"/>
        <v>124.19999999999999</v>
      </c>
      <c r="J17" s="23" t="s">
        <v>163</v>
      </c>
      <c r="K17" s="28"/>
      <c r="L17" s="26" t="s">
        <v>421</v>
      </c>
      <c r="M17" s="11" t="s">
        <v>206</v>
      </c>
      <c r="N17" s="7">
        <v>0</v>
      </c>
      <c r="O17" s="7">
        <f t="shared" si="6"/>
        <v>0</v>
      </c>
      <c r="P17" s="7">
        <f t="shared" si="7"/>
        <v>0</v>
      </c>
    </row>
    <row r="18" spans="1:16" x14ac:dyDescent="0.25">
      <c r="A18" s="12">
        <v>4</v>
      </c>
      <c r="B18" s="15" t="s">
        <v>197</v>
      </c>
      <c r="C18" s="16">
        <v>11.1</v>
      </c>
      <c r="D18" s="15" t="s">
        <v>395</v>
      </c>
      <c r="E18" s="6">
        <v>125</v>
      </c>
      <c r="F18" s="19">
        <f t="shared" si="4"/>
        <v>49.212598425196852</v>
      </c>
      <c r="G18" s="15" t="s">
        <v>198</v>
      </c>
      <c r="H18" s="16">
        <v>11.1</v>
      </c>
      <c r="I18" s="30">
        <f t="shared" si="5"/>
        <v>147.19999999999999</v>
      </c>
      <c r="J18" s="23" t="s">
        <v>164</v>
      </c>
      <c r="K18" s="28"/>
      <c r="L18" s="26" t="s">
        <v>422</v>
      </c>
      <c r="M18" s="11" t="s">
        <v>207</v>
      </c>
      <c r="N18" s="7">
        <v>0</v>
      </c>
      <c r="O18" s="7">
        <f t="shared" si="6"/>
        <v>0</v>
      </c>
      <c r="P18" s="7">
        <f t="shared" si="7"/>
        <v>0</v>
      </c>
    </row>
    <row r="19" spans="1:16" x14ac:dyDescent="0.25">
      <c r="A19" s="12">
        <v>5</v>
      </c>
      <c r="B19" s="15" t="s">
        <v>197</v>
      </c>
      <c r="C19" s="16">
        <v>11.1</v>
      </c>
      <c r="D19" s="15" t="s">
        <v>395</v>
      </c>
      <c r="E19" s="6">
        <v>150</v>
      </c>
      <c r="F19" s="19">
        <f t="shared" si="4"/>
        <v>59.055118110236222</v>
      </c>
      <c r="G19" s="15" t="s">
        <v>198</v>
      </c>
      <c r="H19" s="16">
        <v>11.1</v>
      </c>
      <c r="I19" s="30">
        <f t="shared" si="5"/>
        <v>172.2</v>
      </c>
      <c r="J19" s="23" t="s">
        <v>165</v>
      </c>
      <c r="K19" s="28"/>
      <c r="L19" s="26" t="s">
        <v>423</v>
      </c>
      <c r="M19" s="11" t="s">
        <v>208</v>
      </c>
      <c r="N19" s="7">
        <v>0</v>
      </c>
      <c r="O19" s="7">
        <f t="shared" si="6"/>
        <v>0</v>
      </c>
      <c r="P19" s="7">
        <f t="shared" si="7"/>
        <v>0</v>
      </c>
    </row>
    <row r="20" spans="1:16" x14ac:dyDescent="0.25">
      <c r="A20" s="12">
        <v>6</v>
      </c>
      <c r="B20" s="15" t="s">
        <v>197</v>
      </c>
      <c r="C20" s="16">
        <v>11.1</v>
      </c>
      <c r="D20" s="15" t="s">
        <v>395</v>
      </c>
      <c r="E20" s="6">
        <v>176</v>
      </c>
      <c r="F20" s="19">
        <f t="shared" si="4"/>
        <v>69.29133858267717</v>
      </c>
      <c r="G20" s="15" t="s">
        <v>198</v>
      </c>
      <c r="H20" s="16">
        <v>11.1</v>
      </c>
      <c r="I20" s="30">
        <f t="shared" si="5"/>
        <v>198.2</v>
      </c>
      <c r="J20" s="23" t="s">
        <v>166</v>
      </c>
      <c r="K20" s="28"/>
      <c r="L20" s="26" t="s">
        <v>424</v>
      </c>
      <c r="M20" s="11" t="s">
        <v>386</v>
      </c>
      <c r="N20" s="7">
        <v>0</v>
      </c>
      <c r="O20" s="7">
        <f t="shared" si="6"/>
        <v>0</v>
      </c>
      <c r="P20" s="7">
        <f t="shared" si="7"/>
        <v>0</v>
      </c>
    </row>
    <row r="21" spans="1:16" ht="14.4" thickBot="1" x14ac:dyDescent="0.3">
      <c r="A21" s="13">
        <v>7</v>
      </c>
      <c r="B21" s="17" t="s">
        <v>197</v>
      </c>
      <c r="C21" s="18">
        <v>11.1</v>
      </c>
      <c r="D21" s="15" t="s">
        <v>395</v>
      </c>
      <c r="E21" s="20">
        <v>202</v>
      </c>
      <c r="F21" s="21">
        <f t="shared" si="4"/>
        <v>79.527559055118104</v>
      </c>
      <c r="G21" s="15" t="s">
        <v>198</v>
      </c>
      <c r="H21" s="18">
        <v>11.1</v>
      </c>
      <c r="I21" s="31">
        <f t="shared" si="5"/>
        <v>224.2</v>
      </c>
      <c r="J21" s="24" t="s">
        <v>167</v>
      </c>
      <c r="K21" s="29"/>
      <c r="L21" s="26" t="s">
        <v>426</v>
      </c>
      <c r="M21" s="11" t="s">
        <v>387</v>
      </c>
      <c r="N21" s="7">
        <v>0</v>
      </c>
      <c r="O21" s="7">
        <f t="shared" si="6"/>
        <v>0</v>
      </c>
      <c r="P21" s="7">
        <f t="shared" si="7"/>
        <v>0</v>
      </c>
    </row>
  </sheetData>
  <mergeCells count="10">
    <mergeCell ref="B14:C14"/>
    <mergeCell ref="D14:F14"/>
    <mergeCell ref="G14:H14"/>
    <mergeCell ref="A2:J2"/>
    <mergeCell ref="L2:P2"/>
    <mergeCell ref="B3:C3"/>
    <mergeCell ref="D3:F3"/>
    <mergeCell ref="G3:H3"/>
    <mergeCell ref="A13:J13"/>
    <mergeCell ref="L13:P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4D84-D4C1-44DF-889A-8A319C71119E}">
  <dimension ref="A1:P6"/>
  <sheetViews>
    <sheetView workbookViewId="0">
      <selection activeCell="H9" sqref="H9"/>
    </sheetView>
  </sheetViews>
  <sheetFormatPr baseColWidth="10" defaultColWidth="11" defaultRowHeight="13.8" x14ac:dyDescent="0.25"/>
  <cols>
    <col min="1" max="1" width="4.69921875" style="3" customWidth="1"/>
    <col min="2" max="2" width="24.3984375" style="3" customWidth="1"/>
    <col min="3" max="3" width="4.8984375" style="3" customWidth="1"/>
    <col min="4" max="4" width="8.59765625" style="3" customWidth="1"/>
    <col min="5" max="6" width="5" style="3" customWidth="1"/>
    <col min="7" max="7" width="6.09765625" style="3" customWidth="1"/>
    <col min="8" max="10" width="5.8984375" style="3" customWidth="1"/>
    <col min="11" max="11" width="3.09765625" style="3" customWidth="1"/>
    <col min="12" max="12" width="12.5" style="3" customWidth="1"/>
    <col min="13" max="13" width="70.898437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2" t="s">
        <v>155</v>
      </c>
      <c r="B2" s="123"/>
      <c r="C2" s="123"/>
      <c r="D2" s="123"/>
      <c r="E2" s="123"/>
      <c r="F2" s="123"/>
      <c r="G2" s="123"/>
      <c r="H2" s="123"/>
      <c r="I2" s="123"/>
      <c r="J2" s="124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14" t="s">
        <v>168</v>
      </c>
      <c r="J3" s="35" t="s">
        <v>169</v>
      </c>
      <c r="K3" s="28"/>
      <c r="L3" s="25" t="s">
        <v>152</v>
      </c>
      <c r="M3" s="32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215</v>
      </c>
      <c r="C4" s="16">
        <v>10</v>
      </c>
      <c r="D4" s="15" t="s">
        <v>392</v>
      </c>
      <c r="E4" s="6">
        <v>10</v>
      </c>
      <c r="F4" s="19">
        <f>E4/2.54</f>
        <v>3.9370078740157481</v>
      </c>
      <c r="G4" s="30" t="s">
        <v>225</v>
      </c>
      <c r="H4" s="23">
        <v>0</v>
      </c>
      <c r="I4" s="15">
        <f>C4+E4</f>
        <v>20</v>
      </c>
      <c r="J4" s="16">
        <v>0</v>
      </c>
      <c r="K4" s="28"/>
      <c r="L4" s="26" t="s">
        <v>396</v>
      </c>
      <c r="M4" s="33" t="s">
        <v>391</v>
      </c>
      <c r="N4" s="7">
        <v>0</v>
      </c>
      <c r="O4" s="7">
        <f>N4*19%</f>
        <v>0</v>
      </c>
      <c r="P4" s="7">
        <f>N4+O4</f>
        <v>0</v>
      </c>
    </row>
    <row r="5" spans="1:16" x14ac:dyDescent="0.25">
      <c r="A5" s="12">
        <v>2</v>
      </c>
      <c r="B5" s="15" t="s">
        <v>215</v>
      </c>
      <c r="C5" s="16">
        <v>10</v>
      </c>
      <c r="D5" s="15" t="s">
        <v>393</v>
      </c>
      <c r="E5" s="6">
        <v>20</v>
      </c>
      <c r="F5" s="19">
        <f t="shared" ref="F5:F6" si="0">E5/2.54</f>
        <v>7.8740157480314963</v>
      </c>
      <c r="G5" s="30" t="s">
        <v>225</v>
      </c>
      <c r="H5" s="23">
        <v>0</v>
      </c>
      <c r="I5" s="15">
        <f t="shared" ref="I5:I6" si="1">C5+E5</f>
        <v>30</v>
      </c>
      <c r="J5" s="16">
        <v>0</v>
      </c>
      <c r="K5" s="28"/>
      <c r="L5" s="26" t="s">
        <v>397</v>
      </c>
      <c r="M5" s="33" t="s">
        <v>283</v>
      </c>
      <c r="N5" s="7">
        <v>0</v>
      </c>
      <c r="O5" s="7">
        <f t="shared" ref="O5:O6" si="2">N5*19%</f>
        <v>0</v>
      </c>
      <c r="P5" s="7">
        <f t="shared" ref="P5:P6" si="3">N5+O5</f>
        <v>0</v>
      </c>
    </row>
    <row r="6" spans="1:16" x14ac:dyDescent="0.25">
      <c r="A6" s="12">
        <v>3</v>
      </c>
      <c r="B6" s="15" t="s">
        <v>215</v>
      </c>
      <c r="C6" s="16">
        <v>10</v>
      </c>
      <c r="D6" s="15" t="s">
        <v>393</v>
      </c>
      <c r="E6" s="6">
        <v>30</v>
      </c>
      <c r="F6" s="19">
        <f t="shared" si="0"/>
        <v>11.811023622047244</v>
      </c>
      <c r="G6" s="30" t="s">
        <v>225</v>
      </c>
      <c r="H6" s="23">
        <v>0</v>
      </c>
      <c r="I6" s="15">
        <f t="shared" si="1"/>
        <v>40</v>
      </c>
      <c r="J6" s="16">
        <v>0</v>
      </c>
      <c r="K6" s="28"/>
      <c r="L6" s="26" t="s">
        <v>398</v>
      </c>
      <c r="M6" s="33" t="s">
        <v>394</v>
      </c>
      <c r="N6" s="7">
        <v>0</v>
      </c>
      <c r="O6" s="7">
        <f t="shared" si="2"/>
        <v>0</v>
      </c>
      <c r="P6" s="7">
        <f t="shared" si="3"/>
        <v>0</v>
      </c>
    </row>
  </sheetData>
  <mergeCells count="5">
    <mergeCell ref="L2:P2"/>
    <mergeCell ref="B3:C3"/>
    <mergeCell ref="D3:F3"/>
    <mergeCell ref="A2:J2"/>
    <mergeCell ref="G3:H3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F277-285C-492F-AA15-272602E91109}">
  <dimension ref="A1:M34"/>
  <sheetViews>
    <sheetView topLeftCell="B3" workbookViewId="0">
      <selection activeCell="D8" sqref="D8:D9"/>
    </sheetView>
  </sheetViews>
  <sheetFormatPr baseColWidth="10" defaultRowHeight="13.8" x14ac:dyDescent="0.25"/>
  <cols>
    <col min="4" max="4" width="90.59765625" customWidth="1"/>
    <col min="6" max="6" width="9.5" customWidth="1"/>
    <col min="9" max="9" width="4.19921875" customWidth="1"/>
    <col min="10" max="10" width="4.09765625" customWidth="1"/>
    <col min="11" max="11" width="6" customWidth="1"/>
    <col min="12" max="12" width="7.3984375" customWidth="1"/>
    <col min="13" max="13" width="15.09765625" customWidth="1"/>
  </cols>
  <sheetData>
    <row r="1" spans="1:13" x14ac:dyDescent="0.25">
      <c r="A1" s="2" t="s">
        <v>147</v>
      </c>
      <c r="B1" s="2" t="s">
        <v>148</v>
      </c>
      <c r="C1" s="2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</row>
    <row r="3" spans="1:13" x14ac:dyDescent="0.25">
      <c r="A3" t="s">
        <v>145</v>
      </c>
      <c r="B3" t="s">
        <v>145</v>
      </c>
      <c r="D3" t="s">
        <v>30</v>
      </c>
      <c r="E3">
        <v>80050</v>
      </c>
      <c r="F3" t="s">
        <v>10</v>
      </c>
      <c r="G3" t="s">
        <v>11</v>
      </c>
      <c r="H3" t="s">
        <v>16</v>
      </c>
      <c r="I3" t="s">
        <v>10</v>
      </c>
      <c r="J3">
        <v>0</v>
      </c>
      <c r="K3" t="s">
        <v>10</v>
      </c>
      <c r="M3" t="s">
        <v>11</v>
      </c>
    </row>
    <row r="4" spans="1:13" x14ac:dyDescent="0.25">
      <c r="A4" t="s">
        <v>145</v>
      </c>
      <c r="B4" t="s">
        <v>145</v>
      </c>
      <c r="D4" s="4" t="s">
        <v>32</v>
      </c>
      <c r="E4" s="4">
        <v>77990</v>
      </c>
      <c r="F4" t="s">
        <v>15</v>
      </c>
      <c r="G4" t="s">
        <v>33</v>
      </c>
      <c r="H4" t="s">
        <v>16</v>
      </c>
      <c r="I4" t="s">
        <v>10</v>
      </c>
      <c r="J4">
        <v>0</v>
      </c>
      <c r="K4" t="s">
        <v>10</v>
      </c>
      <c r="L4">
        <v>56221</v>
      </c>
      <c r="M4" t="s">
        <v>34</v>
      </c>
    </row>
    <row r="5" spans="1:13" x14ac:dyDescent="0.25">
      <c r="A5" t="s">
        <v>145</v>
      </c>
      <c r="B5" t="s">
        <v>145</v>
      </c>
      <c r="D5" s="4" t="s">
        <v>37</v>
      </c>
      <c r="E5" s="4">
        <v>90990</v>
      </c>
      <c r="F5" t="s">
        <v>15</v>
      </c>
      <c r="G5" t="s">
        <v>38</v>
      </c>
      <c r="H5" t="s">
        <v>39</v>
      </c>
      <c r="I5" t="s">
        <v>10</v>
      </c>
      <c r="J5">
        <v>0</v>
      </c>
      <c r="K5" t="s">
        <v>10</v>
      </c>
      <c r="L5">
        <v>62701</v>
      </c>
      <c r="M5" t="s">
        <v>40</v>
      </c>
    </row>
    <row r="6" spans="1:13" x14ac:dyDescent="0.25">
      <c r="A6" t="s">
        <v>145</v>
      </c>
      <c r="B6" t="s">
        <v>145</v>
      </c>
      <c r="D6" s="4" t="s">
        <v>41</v>
      </c>
      <c r="E6" s="4">
        <v>66990</v>
      </c>
      <c r="F6" t="s">
        <v>15</v>
      </c>
      <c r="G6" t="s">
        <v>42</v>
      </c>
      <c r="H6" t="s">
        <v>16</v>
      </c>
      <c r="I6" t="s">
        <v>10</v>
      </c>
      <c r="J6">
        <v>0</v>
      </c>
      <c r="K6" t="s">
        <v>10</v>
      </c>
      <c r="L6">
        <v>46550</v>
      </c>
      <c r="M6" t="s">
        <v>43</v>
      </c>
    </row>
    <row r="7" spans="1:13" x14ac:dyDescent="0.25">
      <c r="A7" t="s">
        <v>145</v>
      </c>
      <c r="B7" t="s">
        <v>145</v>
      </c>
      <c r="D7" s="4" t="s">
        <v>44</v>
      </c>
      <c r="E7" s="4">
        <v>56990</v>
      </c>
      <c r="F7" t="s">
        <v>15</v>
      </c>
      <c r="G7" t="s">
        <v>45</v>
      </c>
      <c r="H7" t="s">
        <v>16</v>
      </c>
      <c r="I7" t="s">
        <v>10</v>
      </c>
      <c r="J7">
        <v>0</v>
      </c>
      <c r="K7" t="s">
        <v>10</v>
      </c>
      <c r="L7">
        <v>44674</v>
      </c>
      <c r="M7" t="s">
        <v>46</v>
      </c>
    </row>
    <row r="8" spans="1:13" x14ac:dyDescent="0.25">
      <c r="A8" t="s">
        <v>145</v>
      </c>
      <c r="B8" t="s">
        <v>145</v>
      </c>
      <c r="D8" t="s">
        <v>47</v>
      </c>
      <c r="E8">
        <v>15990</v>
      </c>
      <c r="F8" t="s">
        <v>15</v>
      </c>
      <c r="G8" t="s">
        <v>11</v>
      </c>
      <c r="H8" t="s">
        <v>11</v>
      </c>
      <c r="I8" t="s">
        <v>10</v>
      </c>
      <c r="J8">
        <v>0</v>
      </c>
      <c r="K8" t="s">
        <v>10</v>
      </c>
      <c r="M8" t="s">
        <v>11</v>
      </c>
    </row>
    <row r="9" spans="1:13" x14ac:dyDescent="0.25">
      <c r="A9" t="s">
        <v>145</v>
      </c>
      <c r="B9" t="s">
        <v>145</v>
      </c>
      <c r="D9" t="s">
        <v>48</v>
      </c>
      <c r="E9">
        <v>18990</v>
      </c>
      <c r="F9" t="s">
        <v>15</v>
      </c>
      <c r="G9" t="s">
        <v>11</v>
      </c>
      <c r="H9" t="s">
        <v>11</v>
      </c>
      <c r="I9" t="s">
        <v>10</v>
      </c>
      <c r="J9">
        <v>0</v>
      </c>
      <c r="K9" t="s">
        <v>10</v>
      </c>
      <c r="M9" t="s">
        <v>11</v>
      </c>
    </row>
    <row r="10" spans="1:13" x14ac:dyDescent="0.25">
      <c r="A10" t="s">
        <v>145</v>
      </c>
      <c r="B10" t="s">
        <v>145</v>
      </c>
      <c r="D10" s="4" t="s">
        <v>49</v>
      </c>
      <c r="E10" s="4">
        <v>59990</v>
      </c>
      <c r="F10" t="s">
        <v>15</v>
      </c>
      <c r="G10" t="s">
        <v>50</v>
      </c>
      <c r="H10" t="s">
        <v>16</v>
      </c>
      <c r="I10" t="s">
        <v>10</v>
      </c>
      <c r="J10">
        <v>0</v>
      </c>
      <c r="K10" t="s">
        <v>10</v>
      </c>
      <c r="L10">
        <v>38541</v>
      </c>
      <c r="M10" t="s">
        <v>40</v>
      </c>
    </row>
    <row r="11" spans="1:13" x14ac:dyDescent="0.25">
      <c r="A11" t="s">
        <v>145</v>
      </c>
      <c r="B11" t="s">
        <v>145</v>
      </c>
      <c r="D11" s="4" t="s">
        <v>51</v>
      </c>
      <c r="E11" s="4">
        <v>72990</v>
      </c>
      <c r="F11" t="s">
        <v>15</v>
      </c>
      <c r="G11" t="s">
        <v>52</v>
      </c>
      <c r="H11" t="s">
        <v>16</v>
      </c>
      <c r="I11" t="s">
        <v>10</v>
      </c>
      <c r="J11">
        <v>0</v>
      </c>
      <c r="K11" t="s">
        <v>10</v>
      </c>
      <c r="L11">
        <v>51689</v>
      </c>
      <c r="M11" t="s">
        <v>53</v>
      </c>
    </row>
    <row r="12" spans="1:13" x14ac:dyDescent="0.25">
      <c r="A12" t="s">
        <v>145</v>
      </c>
      <c r="B12" t="s">
        <v>145</v>
      </c>
      <c r="D12" s="4" t="s">
        <v>54</v>
      </c>
      <c r="E12" s="4">
        <v>76990</v>
      </c>
      <c r="F12" t="s">
        <v>15</v>
      </c>
      <c r="G12" t="s">
        <v>55</v>
      </c>
      <c r="H12" t="s">
        <v>16</v>
      </c>
      <c r="I12" t="s">
        <v>10</v>
      </c>
      <c r="J12">
        <v>0</v>
      </c>
      <c r="K12" t="s">
        <v>10</v>
      </c>
      <c r="L12">
        <v>54715</v>
      </c>
      <c r="M12" t="s">
        <v>46</v>
      </c>
    </row>
    <row r="13" spans="1:13" x14ac:dyDescent="0.25">
      <c r="A13" t="s">
        <v>145</v>
      </c>
      <c r="B13" t="s">
        <v>145</v>
      </c>
      <c r="D13" s="4" t="s">
        <v>56</v>
      </c>
      <c r="E13" s="4">
        <v>74990</v>
      </c>
      <c r="F13" t="s">
        <v>15</v>
      </c>
      <c r="G13" t="s">
        <v>57</v>
      </c>
      <c r="H13" t="s">
        <v>16</v>
      </c>
      <c r="I13" t="s">
        <v>10</v>
      </c>
      <c r="J13">
        <v>0</v>
      </c>
      <c r="K13" t="s">
        <v>10</v>
      </c>
      <c r="L13">
        <v>52091</v>
      </c>
      <c r="M13" t="s">
        <v>34</v>
      </c>
    </row>
    <row r="14" spans="1:13" x14ac:dyDescent="0.25">
      <c r="A14" t="s">
        <v>145</v>
      </c>
      <c r="B14" t="s">
        <v>145</v>
      </c>
      <c r="D14" s="4" t="s">
        <v>58</v>
      </c>
      <c r="E14" s="4">
        <v>62990</v>
      </c>
      <c r="F14" t="s">
        <v>15</v>
      </c>
      <c r="G14" t="s">
        <v>59</v>
      </c>
      <c r="H14" t="s">
        <v>16</v>
      </c>
      <c r="I14" t="s">
        <v>10</v>
      </c>
      <c r="J14">
        <v>0</v>
      </c>
      <c r="K14" t="s">
        <v>10</v>
      </c>
      <c r="L14">
        <v>43737</v>
      </c>
      <c r="M14" t="s">
        <v>46</v>
      </c>
    </row>
    <row r="15" spans="1:13" x14ac:dyDescent="0.25">
      <c r="A15" t="s">
        <v>145</v>
      </c>
      <c r="B15" t="s">
        <v>145</v>
      </c>
      <c r="D15" s="4" t="s">
        <v>60</v>
      </c>
      <c r="E15" s="4">
        <v>73990</v>
      </c>
      <c r="F15" t="s">
        <v>15</v>
      </c>
      <c r="G15" t="s">
        <v>61</v>
      </c>
      <c r="H15" t="s">
        <v>16</v>
      </c>
      <c r="I15" t="s">
        <v>10</v>
      </c>
      <c r="J15">
        <v>0</v>
      </c>
      <c r="K15" t="s">
        <v>10</v>
      </c>
      <c r="L15">
        <v>54186</v>
      </c>
      <c r="M15" t="s">
        <v>34</v>
      </c>
    </row>
    <row r="16" spans="1:13" x14ac:dyDescent="0.25">
      <c r="A16" t="s">
        <v>145</v>
      </c>
      <c r="B16" t="s">
        <v>145</v>
      </c>
      <c r="D16" s="4" t="s">
        <v>62</v>
      </c>
      <c r="E16" s="4">
        <v>67990</v>
      </c>
      <c r="F16" t="s">
        <v>15</v>
      </c>
      <c r="G16" t="s">
        <v>63</v>
      </c>
      <c r="H16" t="s">
        <v>39</v>
      </c>
      <c r="I16" t="s">
        <v>10</v>
      </c>
      <c r="J16">
        <v>0</v>
      </c>
      <c r="K16" t="s">
        <v>10</v>
      </c>
      <c r="L16">
        <v>48750</v>
      </c>
      <c r="M16" t="s">
        <v>34</v>
      </c>
    </row>
    <row r="17" spans="1:13" x14ac:dyDescent="0.25">
      <c r="A17" t="s">
        <v>145</v>
      </c>
      <c r="B17" t="s">
        <v>145</v>
      </c>
      <c r="D17" s="4" t="s">
        <v>64</v>
      </c>
      <c r="E17" s="4">
        <v>79990</v>
      </c>
      <c r="F17" t="s">
        <v>15</v>
      </c>
      <c r="G17" t="s">
        <v>65</v>
      </c>
      <c r="H17" t="s">
        <v>16</v>
      </c>
      <c r="I17" t="s">
        <v>10</v>
      </c>
      <c r="J17">
        <v>0</v>
      </c>
      <c r="K17" t="s">
        <v>10</v>
      </c>
      <c r="L17">
        <v>55117</v>
      </c>
      <c r="M17" t="s">
        <v>46</v>
      </c>
    </row>
    <row r="18" spans="1:13" x14ac:dyDescent="0.25">
      <c r="A18" t="s">
        <v>145</v>
      </c>
      <c r="B18" t="s">
        <v>145</v>
      </c>
      <c r="D18" s="4" t="s">
        <v>66</v>
      </c>
      <c r="E18" s="4">
        <v>86990</v>
      </c>
      <c r="F18" t="s">
        <v>15</v>
      </c>
      <c r="G18" t="s">
        <v>67</v>
      </c>
      <c r="H18" t="s">
        <v>16</v>
      </c>
      <c r="I18" t="s">
        <v>10</v>
      </c>
      <c r="J18">
        <v>0</v>
      </c>
      <c r="K18" t="s">
        <v>10</v>
      </c>
      <c r="L18">
        <v>59349</v>
      </c>
      <c r="M18" t="s">
        <v>34</v>
      </c>
    </row>
    <row r="19" spans="1:13" x14ac:dyDescent="0.25">
      <c r="A19" t="s">
        <v>145</v>
      </c>
      <c r="B19" t="s">
        <v>145</v>
      </c>
      <c r="D19" s="4" t="s">
        <v>68</v>
      </c>
      <c r="E19" s="4">
        <v>92990</v>
      </c>
      <c r="F19" t="s">
        <v>15</v>
      </c>
      <c r="G19" t="s">
        <v>69</v>
      </c>
      <c r="H19" t="s">
        <v>16</v>
      </c>
      <c r="I19" t="s">
        <v>10</v>
      </c>
      <c r="J19">
        <v>0</v>
      </c>
      <c r="K19" t="s">
        <v>10</v>
      </c>
      <c r="L19">
        <v>63327</v>
      </c>
      <c r="M19" t="s">
        <v>34</v>
      </c>
    </row>
    <row r="20" spans="1:13" x14ac:dyDescent="0.25">
      <c r="A20" t="s">
        <v>145</v>
      </c>
      <c r="B20" t="s">
        <v>145</v>
      </c>
      <c r="D20" s="4" t="s">
        <v>70</v>
      </c>
      <c r="E20" s="4">
        <v>81990</v>
      </c>
      <c r="F20" t="s">
        <v>15</v>
      </c>
      <c r="G20" t="s">
        <v>71</v>
      </c>
      <c r="H20" t="s">
        <v>16</v>
      </c>
      <c r="I20" t="s">
        <v>10</v>
      </c>
      <c r="J20">
        <v>0</v>
      </c>
      <c r="K20" t="s">
        <v>10</v>
      </c>
      <c r="L20">
        <v>58107</v>
      </c>
      <c r="M20" t="s">
        <v>34</v>
      </c>
    </row>
    <row r="21" spans="1:13" x14ac:dyDescent="0.25">
      <c r="A21" t="s">
        <v>145</v>
      </c>
      <c r="B21" t="s">
        <v>145</v>
      </c>
      <c r="D21" s="4" t="s">
        <v>72</v>
      </c>
      <c r="E21" s="4">
        <v>62990</v>
      </c>
      <c r="F21" t="s">
        <v>15</v>
      </c>
      <c r="G21" t="s">
        <v>73</v>
      </c>
      <c r="H21" t="s">
        <v>16</v>
      </c>
      <c r="I21" t="s">
        <v>10</v>
      </c>
      <c r="J21">
        <v>0</v>
      </c>
      <c r="K21" t="s">
        <v>10</v>
      </c>
      <c r="L21">
        <v>42330</v>
      </c>
      <c r="M21" t="s">
        <v>34</v>
      </c>
    </row>
    <row r="22" spans="1:13" x14ac:dyDescent="0.25">
      <c r="A22" t="s">
        <v>145</v>
      </c>
      <c r="B22" t="s">
        <v>145</v>
      </c>
      <c r="D22" s="4" t="s">
        <v>74</v>
      </c>
      <c r="E22" s="4">
        <v>69990</v>
      </c>
      <c r="F22" t="s">
        <v>15</v>
      </c>
      <c r="G22" t="s">
        <v>75</v>
      </c>
      <c r="H22" t="s">
        <v>16</v>
      </c>
      <c r="I22" t="s">
        <v>10</v>
      </c>
      <c r="J22">
        <v>0</v>
      </c>
      <c r="K22" t="s">
        <v>10</v>
      </c>
      <c r="L22">
        <v>48666</v>
      </c>
      <c r="M22" t="s">
        <v>46</v>
      </c>
    </row>
    <row r="23" spans="1:13" x14ac:dyDescent="0.25">
      <c r="A23" t="s">
        <v>145</v>
      </c>
      <c r="B23" t="s">
        <v>145</v>
      </c>
      <c r="D23" s="4" t="s">
        <v>76</v>
      </c>
      <c r="E23" s="4">
        <v>63990</v>
      </c>
      <c r="F23" t="s">
        <v>15</v>
      </c>
      <c r="G23" t="s">
        <v>77</v>
      </c>
      <c r="H23" t="s">
        <v>16</v>
      </c>
      <c r="I23" t="s">
        <v>10</v>
      </c>
      <c r="J23">
        <v>0</v>
      </c>
      <c r="K23" t="s">
        <v>10</v>
      </c>
      <c r="L23">
        <v>45356</v>
      </c>
      <c r="M23" t="s">
        <v>34</v>
      </c>
    </row>
    <row r="24" spans="1:13" x14ac:dyDescent="0.25">
      <c r="A24" t="s">
        <v>145</v>
      </c>
      <c r="B24" t="s">
        <v>145</v>
      </c>
      <c r="D24" s="4" t="s">
        <v>78</v>
      </c>
      <c r="E24" s="4">
        <v>70619</v>
      </c>
      <c r="F24" t="s">
        <v>15</v>
      </c>
      <c r="G24" t="s">
        <v>79</v>
      </c>
      <c r="H24" t="s">
        <v>16</v>
      </c>
      <c r="I24" t="s">
        <v>10</v>
      </c>
      <c r="J24">
        <v>0</v>
      </c>
      <c r="K24" t="s">
        <v>10</v>
      </c>
      <c r="L24">
        <v>50552</v>
      </c>
      <c r="M24" t="s">
        <v>80</v>
      </c>
    </row>
    <row r="25" spans="1:13" x14ac:dyDescent="0.25">
      <c r="A25" t="s">
        <v>145</v>
      </c>
      <c r="B25" t="s">
        <v>145</v>
      </c>
      <c r="D25" s="4" t="s">
        <v>81</v>
      </c>
      <c r="E25" s="4">
        <v>75990</v>
      </c>
      <c r="F25" t="s">
        <v>15</v>
      </c>
      <c r="G25" t="s">
        <v>82</v>
      </c>
      <c r="H25" t="s">
        <v>16</v>
      </c>
      <c r="I25" t="s">
        <v>10</v>
      </c>
      <c r="J25">
        <v>0</v>
      </c>
      <c r="K25" t="s">
        <v>10</v>
      </c>
      <c r="L25">
        <v>55565</v>
      </c>
      <c r="M25" t="s">
        <v>34</v>
      </c>
    </row>
    <row r="26" spans="1:13" x14ac:dyDescent="0.25">
      <c r="A26" t="s">
        <v>145</v>
      </c>
      <c r="B26" t="s">
        <v>145</v>
      </c>
      <c r="D26" s="4" t="s">
        <v>97</v>
      </c>
      <c r="E26" s="4">
        <v>87990</v>
      </c>
      <c r="F26" t="s">
        <v>15</v>
      </c>
      <c r="G26" t="s">
        <v>11</v>
      </c>
      <c r="H26" t="s">
        <v>11</v>
      </c>
      <c r="I26" t="s">
        <v>10</v>
      </c>
      <c r="J26">
        <v>0</v>
      </c>
      <c r="K26" t="s">
        <v>10</v>
      </c>
      <c r="M26" t="s">
        <v>11</v>
      </c>
    </row>
    <row r="27" spans="1:13" x14ac:dyDescent="0.25">
      <c r="A27" t="s">
        <v>145</v>
      </c>
      <c r="B27" t="s">
        <v>145</v>
      </c>
      <c r="D27" s="4" t="s">
        <v>153</v>
      </c>
      <c r="E27" s="4">
        <v>84990</v>
      </c>
      <c r="F27" t="s">
        <v>15</v>
      </c>
      <c r="G27" t="s">
        <v>11</v>
      </c>
      <c r="H27" t="s">
        <v>11</v>
      </c>
      <c r="I27" t="s">
        <v>10</v>
      </c>
      <c r="J27">
        <v>0</v>
      </c>
      <c r="K27" t="s">
        <v>10</v>
      </c>
      <c r="M27" t="s">
        <v>11</v>
      </c>
    </row>
    <row r="28" spans="1:13" x14ac:dyDescent="0.25">
      <c r="A28" t="s">
        <v>145</v>
      </c>
      <c r="B28" t="s">
        <v>145</v>
      </c>
      <c r="D28" s="4" t="s">
        <v>99</v>
      </c>
      <c r="E28" s="4">
        <v>84990</v>
      </c>
      <c r="F28" t="s">
        <v>15</v>
      </c>
      <c r="G28" t="s">
        <v>11</v>
      </c>
      <c r="H28" t="s">
        <v>11</v>
      </c>
      <c r="I28" t="s">
        <v>10</v>
      </c>
      <c r="J28">
        <v>0</v>
      </c>
      <c r="K28" t="s">
        <v>10</v>
      </c>
      <c r="M28" t="s">
        <v>11</v>
      </c>
    </row>
    <row r="29" spans="1:13" x14ac:dyDescent="0.25">
      <c r="A29" t="s">
        <v>145</v>
      </c>
      <c r="B29" t="s">
        <v>145</v>
      </c>
      <c r="D29" s="4" t="s">
        <v>104</v>
      </c>
      <c r="E29" s="4">
        <v>86990</v>
      </c>
      <c r="F29" t="s">
        <v>15</v>
      </c>
      <c r="G29" t="s">
        <v>11</v>
      </c>
      <c r="H29" t="s">
        <v>11</v>
      </c>
      <c r="I29" t="s">
        <v>10</v>
      </c>
      <c r="J29">
        <v>0</v>
      </c>
      <c r="K29" t="s">
        <v>10</v>
      </c>
      <c r="M29" t="s">
        <v>11</v>
      </c>
    </row>
    <row r="30" spans="1:13" x14ac:dyDescent="0.25">
      <c r="A30" t="s">
        <v>145</v>
      </c>
      <c r="B30" t="s">
        <v>145</v>
      </c>
      <c r="D30" s="4" t="s">
        <v>125</v>
      </c>
      <c r="E30" s="4">
        <v>91990</v>
      </c>
      <c r="F30" t="s">
        <v>15</v>
      </c>
      <c r="G30" t="s">
        <v>11</v>
      </c>
      <c r="H30" t="s">
        <v>11</v>
      </c>
      <c r="I30" t="s">
        <v>10</v>
      </c>
      <c r="J30">
        <v>0</v>
      </c>
      <c r="K30" t="s">
        <v>10</v>
      </c>
      <c r="M30" t="s">
        <v>11</v>
      </c>
    </row>
    <row r="31" spans="1:13" x14ac:dyDescent="0.25">
      <c r="A31" t="s">
        <v>145</v>
      </c>
      <c r="B31" t="s">
        <v>145</v>
      </c>
      <c r="D31" s="4" t="s">
        <v>132</v>
      </c>
      <c r="E31" s="4">
        <v>53990</v>
      </c>
      <c r="F31" t="s">
        <v>15</v>
      </c>
      <c r="G31" t="s">
        <v>133</v>
      </c>
      <c r="H31" t="s">
        <v>11</v>
      </c>
      <c r="I31" t="s">
        <v>10</v>
      </c>
      <c r="J31">
        <v>0</v>
      </c>
      <c r="K31" t="s">
        <v>10</v>
      </c>
      <c r="L31">
        <v>35515</v>
      </c>
      <c r="M31" t="s">
        <v>40</v>
      </c>
    </row>
    <row r="32" spans="1:13" x14ac:dyDescent="0.25">
      <c r="A32" t="s">
        <v>145</v>
      </c>
      <c r="B32" t="s">
        <v>145</v>
      </c>
      <c r="D32" s="4" t="s">
        <v>138</v>
      </c>
      <c r="E32" s="4">
        <v>74990</v>
      </c>
      <c r="F32" t="s">
        <v>15</v>
      </c>
      <c r="G32" t="s">
        <v>11</v>
      </c>
      <c r="H32" t="s">
        <v>11</v>
      </c>
      <c r="I32" t="s">
        <v>10</v>
      </c>
      <c r="J32">
        <v>0</v>
      </c>
      <c r="K32" t="s">
        <v>10</v>
      </c>
      <c r="M32" t="s">
        <v>11</v>
      </c>
    </row>
    <row r="33" spans="1:13" x14ac:dyDescent="0.25">
      <c r="A33" t="s">
        <v>145</v>
      </c>
      <c r="B33" t="s">
        <v>145</v>
      </c>
      <c r="D33" s="4" t="s">
        <v>140</v>
      </c>
      <c r="E33" s="4">
        <v>85990</v>
      </c>
      <c r="F33" t="s">
        <v>15</v>
      </c>
      <c r="G33" t="s">
        <v>11</v>
      </c>
      <c r="H33" t="s">
        <v>11</v>
      </c>
      <c r="I33" t="s">
        <v>10</v>
      </c>
      <c r="J33">
        <v>0</v>
      </c>
      <c r="K33" t="s">
        <v>10</v>
      </c>
      <c r="M33" t="s">
        <v>11</v>
      </c>
    </row>
    <row r="34" spans="1:13" x14ac:dyDescent="0.25">
      <c r="A34" t="s">
        <v>145</v>
      </c>
      <c r="B34" t="s">
        <v>145</v>
      </c>
      <c r="D34" s="4" t="s">
        <v>141</v>
      </c>
      <c r="E34" s="4">
        <v>69990</v>
      </c>
      <c r="F34" t="s">
        <v>15</v>
      </c>
      <c r="G34" t="s">
        <v>11</v>
      </c>
      <c r="H34" t="s">
        <v>11</v>
      </c>
      <c r="I34" t="s">
        <v>10</v>
      </c>
      <c r="J34">
        <v>0</v>
      </c>
      <c r="K34" t="s">
        <v>10</v>
      </c>
      <c r="M34" t="s">
        <v>11</v>
      </c>
    </row>
  </sheetData>
  <autoFilter ref="A2:M34" xr:uid="{2BA4F6AB-CD8D-4E26-A969-2B1990BF1A19}"/>
  <dataValidations count="1">
    <dataValidation type="list" allowBlank="1" showErrorMessage="1" sqref="I1 K1 F1 I3:I34 K3:K34 F3:F34" xr:uid="{B6D45491-F3F5-4B7C-8777-BFB0947F5410}">
      <formula1>#REF!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showOutlineSymbols="0" showWhiteSpace="0" topLeftCell="A27" workbookViewId="0">
      <selection activeCell="B3" sqref="B3:B43"/>
    </sheetView>
  </sheetViews>
  <sheetFormatPr baseColWidth="10" defaultColWidth="9" defaultRowHeight="13.8" x14ac:dyDescent="0.25"/>
  <cols>
    <col min="2" max="2" width="77" customWidth="1"/>
    <col min="3" max="3" width="11.09765625" customWidth="1"/>
    <col min="4" max="4" width="18" customWidth="1"/>
    <col min="5" max="5" width="10.19921875" customWidth="1"/>
    <col min="6" max="6" width="7.8984375" customWidth="1"/>
    <col min="7" max="7" width="5.59765625" customWidth="1"/>
    <col min="8" max="8" width="8.09765625" customWidth="1"/>
    <col min="9" max="9" width="5.19921875" customWidth="1"/>
    <col min="10" max="10" width="5.5" customWidth="1"/>
    <col min="11" max="11" width="7.5" customWidth="1"/>
  </cols>
  <sheetData>
    <row r="1" spans="1:11" x14ac:dyDescent="0.25">
      <c r="A1" s="2" t="s">
        <v>147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3" spans="1:11" x14ac:dyDescent="0.25">
      <c r="A3" t="s">
        <v>145</v>
      </c>
      <c r="B3" t="s">
        <v>12</v>
      </c>
      <c r="C3">
        <v>25000</v>
      </c>
      <c r="D3" t="s">
        <v>10</v>
      </c>
      <c r="E3" t="s">
        <v>11</v>
      </c>
      <c r="F3" t="s">
        <v>11</v>
      </c>
      <c r="G3" t="s">
        <v>10</v>
      </c>
      <c r="H3">
        <v>0</v>
      </c>
      <c r="I3" t="s">
        <v>10</v>
      </c>
      <c r="K3" t="s">
        <v>11</v>
      </c>
    </row>
    <row r="4" spans="1:11" x14ac:dyDescent="0.25">
      <c r="A4" t="s">
        <v>145</v>
      </c>
      <c r="B4" t="s">
        <v>13</v>
      </c>
      <c r="C4">
        <v>4950</v>
      </c>
      <c r="D4" t="s">
        <v>10</v>
      </c>
      <c r="E4" t="s">
        <v>11</v>
      </c>
      <c r="F4" t="s">
        <v>11</v>
      </c>
      <c r="G4" t="s">
        <v>10</v>
      </c>
      <c r="H4">
        <v>0</v>
      </c>
      <c r="I4" t="s">
        <v>10</v>
      </c>
      <c r="K4" t="s">
        <v>11</v>
      </c>
    </row>
    <row r="5" spans="1:11" x14ac:dyDescent="0.25">
      <c r="A5" t="s">
        <v>146</v>
      </c>
      <c r="B5" t="s">
        <v>14</v>
      </c>
      <c r="C5">
        <v>5872</v>
      </c>
      <c r="D5" t="s">
        <v>15</v>
      </c>
      <c r="E5" t="s">
        <v>11</v>
      </c>
      <c r="F5" t="s">
        <v>16</v>
      </c>
      <c r="G5" t="s">
        <v>10</v>
      </c>
      <c r="H5">
        <v>0</v>
      </c>
      <c r="I5" t="s">
        <v>10</v>
      </c>
      <c r="K5" t="s">
        <v>11</v>
      </c>
    </row>
    <row r="6" spans="1:11" x14ac:dyDescent="0.25">
      <c r="A6" t="s">
        <v>146</v>
      </c>
      <c r="B6" t="s">
        <v>17</v>
      </c>
      <c r="C6">
        <v>3950</v>
      </c>
      <c r="D6" t="s">
        <v>15</v>
      </c>
      <c r="E6" t="s">
        <v>11</v>
      </c>
      <c r="F6" t="s">
        <v>16</v>
      </c>
      <c r="G6" t="s">
        <v>10</v>
      </c>
      <c r="H6">
        <v>0</v>
      </c>
      <c r="I6" t="s">
        <v>10</v>
      </c>
      <c r="K6" t="s">
        <v>11</v>
      </c>
    </row>
    <row r="7" spans="1:11" x14ac:dyDescent="0.25">
      <c r="A7" t="s">
        <v>146</v>
      </c>
      <c r="B7" t="s">
        <v>18</v>
      </c>
      <c r="C7">
        <v>7990</v>
      </c>
      <c r="D7" t="s">
        <v>15</v>
      </c>
      <c r="E7" t="s">
        <v>11</v>
      </c>
      <c r="F7" t="s">
        <v>16</v>
      </c>
      <c r="G7" t="s">
        <v>10</v>
      </c>
      <c r="H7">
        <v>0</v>
      </c>
      <c r="I7" t="s">
        <v>10</v>
      </c>
      <c r="K7" t="s">
        <v>11</v>
      </c>
    </row>
    <row r="8" spans="1:11" x14ac:dyDescent="0.25">
      <c r="A8" t="s">
        <v>146</v>
      </c>
      <c r="B8" t="s">
        <v>19</v>
      </c>
      <c r="C8">
        <v>21500</v>
      </c>
      <c r="D8" t="s">
        <v>15</v>
      </c>
      <c r="E8" t="s">
        <v>11</v>
      </c>
      <c r="F8" t="s">
        <v>16</v>
      </c>
      <c r="G8" t="s">
        <v>10</v>
      </c>
      <c r="H8">
        <v>0</v>
      </c>
      <c r="I8" t="s">
        <v>10</v>
      </c>
      <c r="K8" t="s">
        <v>11</v>
      </c>
    </row>
    <row r="9" spans="1:11" x14ac:dyDescent="0.25">
      <c r="A9" t="s">
        <v>145</v>
      </c>
      <c r="B9" t="s">
        <v>20</v>
      </c>
      <c r="C9">
        <v>5000</v>
      </c>
      <c r="D9" t="s">
        <v>10</v>
      </c>
      <c r="E9" t="s">
        <v>11</v>
      </c>
      <c r="F9" t="s">
        <v>21</v>
      </c>
      <c r="G9" t="s">
        <v>10</v>
      </c>
      <c r="H9">
        <v>0</v>
      </c>
      <c r="I9" t="s">
        <v>10</v>
      </c>
      <c r="K9" t="s">
        <v>11</v>
      </c>
    </row>
    <row r="10" spans="1:11" x14ac:dyDescent="0.25">
      <c r="A10" t="s">
        <v>145</v>
      </c>
      <c r="B10" t="s">
        <v>22</v>
      </c>
      <c r="C10">
        <v>23000</v>
      </c>
      <c r="D10" t="s">
        <v>10</v>
      </c>
      <c r="E10" t="s">
        <v>11</v>
      </c>
      <c r="F10" t="s">
        <v>21</v>
      </c>
      <c r="G10" t="s">
        <v>10</v>
      </c>
      <c r="H10">
        <v>0</v>
      </c>
      <c r="I10" t="s">
        <v>10</v>
      </c>
      <c r="K10" t="s">
        <v>11</v>
      </c>
    </row>
    <row r="11" spans="1:11" x14ac:dyDescent="0.25">
      <c r="A11" t="s">
        <v>146</v>
      </c>
      <c r="B11" t="s">
        <v>23</v>
      </c>
      <c r="C11">
        <v>11000</v>
      </c>
      <c r="D11" t="s">
        <v>15</v>
      </c>
      <c r="E11" t="s">
        <v>11</v>
      </c>
      <c r="F11" t="s">
        <v>16</v>
      </c>
      <c r="G11" t="s">
        <v>10</v>
      </c>
      <c r="H11">
        <v>0</v>
      </c>
      <c r="I11" t="s">
        <v>10</v>
      </c>
      <c r="K11" t="s">
        <v>11</v>
      </c>
    </row>
    <row r="12" spans="1:11" x14ac:dyDescent="0.25">
      <c r="A12" t="s">
        <v>145</v>
      </c>
      <c r="B12" t="s">
        <v>24</v>
      </c>
      <c r="C12">
        <v>22470</v>
      </c>
      <c r="D12" t="s">
        <v>10</v>
      </c>
      <c r="E12" t="s">
        <v>11</v>
      </c>
      <c r="F12" t="s">
        <v>16</v>
      </c>
      <c r="G12" t="s">
        <v>10</v>
      </c>
      <c r="H12">
        <v>0</v>
      </c>
      <c r="I12" t="s">
        <v>10</v>
      </c>
      <c r="K12" t="s">
        <v>11</v>
      </c>
    </row>
    <row r="13" spans="1:11" x14ac:dyDescent="0.25">
      <c r="A13" t="s">
        <v>146</v>
      </c>
      <c r="B13" t="s">
        <v>25</v>
      </c>
      <c r="C13">
        <v>20159</v>
      </c>
      <c r="D13" t="s">
        <v>10</v>
      </c>
      <c r="E13" t="s">
        <v>11</v>
      </c>
      <c r="F13" t="s">
        <v>16</v>
      </c>
      <c r="G13" t="s">
        <v>10</v>
      </c>
      <c r="H13">
        <v>0</v>
      </c>
      <c r="I13" t="s">
        <v>10</v>
      </c>
      <c r="K13" t="s">
        <v>11</v>
      </c>
    </row>
    <row r="14" spans="1:11" x14ac:dyDescent="0.25">
      <c r="A14" t="s">
        <v>146</v>
      </c>
      <c r="B14" t="s">
        <v>26</v>
      </c>
      <c r="C14">
        <v>2990</v>
      </c>
      <c r="D14" t="s">
        <v>15</v>
      </c>
      <c r="E14" t="s">
        <v>11</v>
      </c>
      <c r="F14" t="s">
        <v>16</v>
      </c>
      <c r="G14" t="s">
        <v>10</v>
      </c>
      <c r="H14">
        <v>0</v>
      </c>
      <c r="I14" t="s">
        <v>10</v>
      </c>
      <c r="K14" t="s">
        <v>11</v>
      </c>
    </row>
    <row r="15" spans="1:11" x14ac:dyDescent="0.25">
      <c r="A15" t="s">
        <v>146</v>
      </c>
      <c r="B15" t="s">
        <v>27</v>
      </c>
      <c r="C15">
        <v>30000</v>
      </c>
      <c r="D15" t="s">
        <v>15</v>
      </c>
      <c r="E15" t="s">
        <v>11</v>
      </c>
      <c r="F15" t="s">
        <v>16</v>
      </c>
      <c r="G15" t="s">
        <v>10</v>
      </c>
      <c r="H15">
        <v>0</v>
      </c>
      <c r="I15" t="s">
        <v>10</v>
      </c>
      <c r="K15" t="s">
        <v>11</v>
      </c>
    </row>
    <row r="16" spans="1:11" x14ac:dyDescent="0.25">
      <c r="A16" t="s">
        <v>145</v>
      </c>
      <c r="B16" t="s">
        <v>28</v>
      </c>
      <c r="C16">
        <v>24000</v>
      </c>
      <c r="D16" t="s">
        <v>10</v>
      </c>
      <c r="E16" t="s">
        <v>11</v>
      </c>
      <c r="F16" t="s">
        <v>16</v>
      </c>
      <c r="G16" t="s">
        <v>10</v>
      </c>
      <c r="H16">
        <v>0</v>
      </c>
      <c r="I16" t="s">
        <v>10</v>
      </c>
      <c r="K16" t="s">
        <v>11</v>
      </c>
    </row>
    <row r="17" spans="1:11" x14ac:dyDescent="0.25">
      <c r="A17" t="s">
        <v>146</v>
      </c>
      <c r="B17" t="s">
        <v>29</v>
      </c>
      <c r="C17">
        <v>1890</v>
      </c>
      <c r="D17" t="s">
        <v>15</v>
      </c>
      <c r="E17" t="s">
        <v>11</v>
      </c>
      <c r="F17" t="s">
        <v>16</v>
      </c>
      <c r="G17" t="s">
        <v>10</v>
      </c>
      <c r="H17">
        <v>0</v>
      </c>
      <c r="I17" t="s">
        <v>10</v>
      </c>
      <c r="K17" t="s">
        <v>11</v>
      </c>
    </row>
    <row r="18" spans="1:11" x14ac:dyDescent="0.25">
      <c r="A18" t="s">
        <v>145</v>
      </c>
      <c r="B18" t="s">
        <v>30</v>
      </c>
      <c r="C18">
        <v>80050</v>
      </c>
      <c r="D18" t="s">
        <v>10</v>
      </c>
      <c r="E18" t="s">
        <v>11</v>
      </c>
      <c r="F18" t="s">
        <v>16</v>
      </c>
      <c r="G18" t="s">
        <v>10</v>
      </c>
      <c r="H18">
        <v>0</v>
      </c>
      <c r="I18" t="s">
        <v>10</v>
      </c>
      <c r="K18" t="s">
        <v>11</v>
      </c>
    </row>
    <row r="19" spans="1:11" x14ac:dyDescent="0.25">
      <c r="A19" t="s">
        <v>146</v>
      </c>
      <c r="B19" t="s">
        <v>31</v>
      </c>
      <c r="C19">
        <v>7890</v>
      </c>
      <c r="D19" t="s">
        <v>15</v>
      </c>
      <c r="E19" t="s">
        <v>11</v>
      </c>
      <c r="F19" t="s">
        <v>16</v>
      </c>
      <c r="G19" t="s">
        <v>10</v>
      </c>
      <c r="H19">
        <v>0</v>
      </c>
      <c r="I19" t="s">
        <v>10</v>
      </c>
      <c r="K19" t="s">
        <v>11</v>
      </c>
    </row>
    <row r="20" spans="1:11" x14ac:dyDescent="0.25">
      <c r="A20" t="s">
        <v>145</v>
      </c>
      <c r="B20" t="s">
        <v>32</v>
      </c>
      <c r="C20">
        <v>77990</v>
      </c>
      <c r="D20" t="s">
        <v>15</v>
      </c>
      <c r="E20" t="s">
        <v>33</v>
      </c>
      <c r="F20" t="s">
        <v>16</v>
      </c>
      <c r="G20" t="s">
        <v>10</v>
      </c>
      <c r="H20">
        <v>0</v>
      </c>
      <c r="I20" t="s">
        <v>10</v>
      </c>
      <c r="J20">
        <v>56221</v>
      </c>
      <c r="K20" t="s">
        <v>34</v>
      </c>
    </row>
    <row r="21" spans="1:11" x14ac:dyDescent="0.25">
      <c r="A21" t="s">
        <v>146</v>
      </c>
      <c r="B21" t="s">
        <v>35</v>
      </c>
      <c r="C21">
        <v>200000</v>
      </c>
      <c r="D21" t="s">
        <v>10</v>
      </c>
      <c r="E21" t="s">
        <v>11</v>
      </c>
      <c r="F21" t="s">
        <v>16</v>
      </c>
      <c r="G21" t="s">
        <v>10</v>
      </c>
      <c r="H21">
        <v>0</v>
      </c>
      <c r="I21" t="s">
        <v>10</v>
      </c>
      <c r="K21" t="s">
        <v>11</v>
      </c>
    </row>
    <row r="22" spans="1:11" x14ac:dyDescent="0.25">
      <c r="A22" t="s">
        <v>146</v>
      </c>
      <c r="B22" t="s">
        <v>36</v>
      </c>
      <c r="C22">
        <v>150000</v>
      </c>
      <c r="D22" t="s">
        <v>10</v>
      </c>
      <c r="E22" t="s">
        <v>11</v>
      </c>
      <c r="F22" t="s">
        <v>16</v>
      </c>
      <c r="G22" t="s">
        <v>10</v>
      </c>
      <c r="H22">
        <v>0</v>
      </c>
      <c r="I22" t="s">
        <v>10</v>
      </c>
      <c r="K22" t="s">
        <v>11</v>
      </c>
    </row>
    <row r="23" spans="1:11" x14ac:dyDescent="0.25">
      <c r="A23" t="s">
        <v>145</v>
      </c>
      <c r="B23" t="s">
        <v>37</v>
      </c>
      <c r="C23">
        <v>90990</v>
      </c>
      <c r="D23" t="s">
        <v>15</v>
      </c>
      <c r="E23" t="s">
        <v>38</v>
      </c>
      <c r="F23" t="s">
        <v>39</v>
      </c>
      <c r="G23" t="s">
        <v>10</v>
      </c>
      <c r="H23">
        <v>0</v>
      </c>
      <c r="I23" t="s">
        <v>10</v>
      </c>
      <c r="J23">
        <v>62701</v>
      </c>
      <c r="K23" t="s">
        <v>40</v>
      </c>
    </row>
    <row r="24" spans="1:11" x14ac:dyDescent="0.25">
      <c r="A24" t="s">
        <v>145</v>
      </c>
      <c r="B24" t="s">
        <v>41</v>
      </c>
      <c r="C24">
        <v>66990</v>
      </c>
      <c r="D24" t="s">
        <v>15</v>
      </c>
      <c r="E24" t="s">
        <v>42</v>
      </c>
      <c r="F24" t="s">
        <v>16</v>
      </c>
      <c r="G24" t="s">
        <v>10</v>
      </c>
      <c r="H24">
        <v>0</v>
      </c>
      <c r="I24" t="s">
        <v>10</v>
      </c>
      <c r="J24">
        <v>46550</v>
      </c>
      <c r="K24" t="s">
        <v>43</v>
      </c>
    </row>
    <row r="25" spans="1:11" x14ac:dyDescent="0.25">
      <c r="A25" t="s">
        <v>145</v>
      </c>
      <c r="B25" t="s">
        <v>44</v>
      </c>
      <c r="C25">
        <v>56990</v>
      </c>
      <c r="D25" t="s">
        <v>15</v>
      </c>
      <c r="E25" t="s">
        <v>45</v>
      </c>
      <c r="F25" t="s">
        <v>16</v>
      </c>
      <c r="G25" t="s">
        <v>10</v>
      </c>
      <c r="H25">
        <v>0</v>
      </c>
      <c r="I25" t="s">
        <v>10</v>
      </c>
      <c r="J25">
        <v>44674</v>
      </c>
      <c r="K25" t="s">
        <v>46</v>
      </c>
    </row>
    <row r="26" spans="1:11" x14ac:dyDescent="0.25">
      <c r="A26" t="s">
        <v>145</v>
      </c>
      <c r="B26" t="s">
        <v>47</v>
      </c>
      <c r="C26">
        <v>15990</v>
      </c>
      <c r="D26" t="s">
        <v>15</v>
      </c>
      <c r="E26" t="s">
        <v>11</v>
      </c>
      <c r="F26" t="s">
        <v>11</v>
      </c>
      <c r="G26" t="s">
        <v>10</v>
      </c>
      <c r="H26">
        <v>0</v>
      </c>
      <c r="I26" t="s">
        <v>10</v>
      </c>
      <c r="K26" t="s">
        <v>11</v>
      </c>
    </row>
    <row r="27" spans="1:11" x14ac:dyDescent="0.25">
      <c r="A27" t="s">
        <v>145</v>
      </c>
      <c r="B27" t="s">
        <v>48</v>
      </c>
      <c r="C27">
        <v>18990</v>
      </c>
      <c r="D27" t="s">
        <v>15</v>
      </c>
      <c r="E27" t="s">
        <v>11</v>
      </c>
      <c r="F27" t="s">
        <v>11</v>
      </c>
      <c r="G27" t="s">
        <v>10</v>
      </c>
      <c r="H27">
        <v>0</v>
      </c>
      <c r="I27" t="s">
        <v>10</v>
      </c>
      <c r="K27" t="s">
        <v>11</v>
      </c>
    </row>
    <row r="28" spans="1:11" x14ac:dyDescent="0.25">
      <c r="A28" t="s">
        <v>145</v>
      </c>
      <c r="B28" t="s">
        <v>49</v>
      </c>
      <c r="C28">
        <v>59990</v>
      </c>
      <c r="D28" t="s">
        <v>15</v>
      </c>
      <c r="E28" t="s">
        <v>50</v>
      </c>
      <c r="F28" t="s">
        <v>16</v>
      </c>
      <c r="G28" t="s">
        <v>10</v>
      </c>
      <c r="H28">
        <v>0</v>
      </c>
      <c r="I28" t="s">
        <v>10</v>
      </c>
      <c r="J28">
        <v>38541</v>
      </c>
      <c r="K28" t="s">
        <v>40</v>
      </c>
    </row>
    <row r="29" spans="1:11" x14ac:dyDescent="0.25">
      <c r="A29" t="s">
        <v>145</v>
      </c>
      <c r="B29" t="s">
        <v>51</v>
      </c>
      <c r="C29">
        <v>72990</v>
      </c>
      <c r="D29" t="s">
        <v>15</v>
      </c>
      <c r="E29" t="s">
        <v>52</v>
      </c>
      <c r="F29" t="s">
        <v>16</v>
      </c>
      <c r="G29" t="s">
        <v>10</v>
      </c>
      <c r="H29">
        <v>0</v>
      </c>
      <c r="I29" t="s">
        <v>10</v>
      </c>
      <c r="J29">
        <v>51689</v>
      </c>
      <c r="K29" t="s">
        <v>53</v>
      </c>
    </row>
    <row r="30" spans="1:11" x14ac:dyDescent="0.25">
      <c r="A30" t="s">
        <v>145</v>
      </c>
      <c r="B30" t="s">
        <v>54</v>
      </c>
      <c r="C30">
        <v>76990</v>
      </c>
      <c r="D30" t="s">
        <v>15</v>
      </c>
      <c r="E30" t="s">
        <v>55</v>
      </c>
      <c r="F30" t="s">
        <v>16</v>
      </c>
      <c r="G30" t="s">
        <v>10</v>
      </c>
      <c r="H30">
        <v>0</v>
      </c>
      <c r="I30" t="s">
        <v>10</v>
      </c>
      <c r="J30">
        <v>54715</v>
      </c>
      <c r="K30" t="s">
        <v>46</v>
      </c>
    </row>
    <row r="31" spans="1:11" x14ac:dyDescent="0.25">
      <c r="A31" t="s">
        <v>145</v>
      </c>
      <c r="B31" t="s">
        <v>56</v>
      </c>
      <c r="C31">
        <v>74990</v>
      </c>
      <c r="D31" t="s">
        <v>15</v>
      </c>
      <c r="E31" t="s">
        <v>57</v>
      </c>
      <c r="F31" t="s">
        <v>16</v>
      </c>
      <c r="G31" t="s">
        <v>10</v>
      </c>
      <c r="H31">
        <v>0</v>
      </c>
      <c r="I31" t="s">
        <v>10</v>
      </c>
      <c r="J31">
        <v>52091</v>
      </c>
      <c r="K31" t="s">
        <v>34</v>
      </c>
    </row>
    <row r="32" spans="1:11" x14ac:dyDescent="0.25">
      <c r="A32" t="s">
        <v>145</v>
      </c>
      <c r="B32" t="s">
        <v>58</v>
      </c>
      <c r="C32">
        <v>62990</v>
      </c>
      <c r="D32" t="s">
        <v>15</v>
      </c>
      <c r="E32" t="s">
        <v>59</v>
      </c>
      <c r="F32" t="s">
        <v>16</v>
      </c>
      <c r="G32" t="s">
        <v>10</v>
      </c>
      <c r="H32">
        <v>0</v>
      </c>
      <c r="I32" t="s">
        <v>10</v>
      </c>
      <c r="J32">
        <v>43737</v>
      </c>
      <c r="K32" t="s">
        <v>46</v>
      </c>
    </row>
    <row r="33" spans="1:11" x14ac:dyDescent="0.25">
      <c r="A33" t="s">
        <v>145</v>
      </c>
      <c r="B33" t="s">
        <v>60</v>
      </c>
      <c r="C33">
        <v>73990</v>
      </c>
      <c r="D33" t="s">
        <v>15</v>
      </c>
      <c r="E33" t="s">
        <v>61</v>
      </c>
      <c r="F33" t="s">
        <v>16</v>
      </c>
      <c r="G33" t="s">
        <v>10</v>
      </c>
      <c r="H33">
        <v>0</v>
      </c>
      <c r="I33" t="s">
        <v>10</v>
      </c>
      <c r="J33">
        <v>54186</v>
      </c>
      <c r="K33" t="s">
        <v>34</v>
      </c>
    </row>
    <row r="34" spans="1:11" x14ac:dyDescent="0.25">
      <c r="A34" t="s">
        <v>145</v>
      </c>
      <c r="B34" t="s">
        <v>62</v>
      </c>
      <c r="C34">
        <v>67990</v>
      </c>
      <c r="D34" t="s">
        <v>15</v>
      </c>
      <c r="E34" t="s">
        <v>63</v>
      </c>
      <c r="F34" t="s">
        <v>39</v>
      </c>
      <c r="G34" t="s">
        <v>10</v>
      </c>
      <c r="H34">
        <v>0</v>
      </c>
      <c r="I34" t="s">
        <v>10</v>
      </c>
      <c r="J34">
        <v>48750</v>
      </c>
      <c r="K34" t="s">
        <v>34</v>
      </c>
    </row>
    <row r="35" spans="1:11" x14ac:dyDescent="0.25">
      <c r="A35" t="s">
        <v>145</v>
      </c>
      <c r="B35" t="s">
        <v>64</v>
      </c>
      <c r="C35">
        <v>79990</v>
      </c>
      <c r="D35" t="s">
        <v>15</v>
      </c>
      <c r="E35" t="s">
        <v>65</v>
      </c>
      <c r="F35" t="s">
        <v>16</v>
      </c>
      <c r="G35" t="s">
        <v>10</v>
      </c>
      <c r="H35">
        <v>0</v>
      </c>
      <c r="I35" t="s">
        <v>10</v>
      </c>
      <c r="J35">
        <v>55117</v>
      </c>
      <c r="K35" t="s">
        <v>46</v>
      </c>
    </row>
    <row r="36" spans="1:11" x14ac:dyDescent="0.25">
      <c r="A36" t="s">
        <v>145</v>
      </c>
      <c r="B36" t="s">
        <v>66</v>
      </c>
      <c r="C36">
        <v>86990</v>
      </c>
      <c r="D36" t="s">
        <v>15</v>
      </c>
      <c r="E36" t="s">
        <v>67</v>
      </c>
      <c r="F36" t="s">
        <v>16</v>
      </c>
      <c r="G36" t="s">
        <v>10</v>
      </c>
      <c r="H36">
        <v>0</v>
      </c>
      <c r="I36" t="s">
        <v>10</v>
      </c>
      <c r="J36">
        <v>59349</v>
      </c>
      <c r="K36" t="s">
        <v>34</v>
      </c>
    </row>
    <row r="37" spans="1:11" x14ac:dyDescent="0.25">
      <c r="A37" t="s">
        <v>145</v>
      </c>
      <c r="B37" t="s">
        <v>68</v>
      </c>
      <c r="C37">
        <v>92990</v>
      </c>
      <c r="D37" t="s">
        <v>15</v>
      </c>
      <c r="E37" t="s">
        <v>69</v>
      </c>
      <c r="F37" t="s">
        <v>16</v>
      </c>
      <c r="G37" t="s">
        <v>10</v>
      </c>
      <c r="H37">
        <v>0</v>
      </c>
      <c r="I37" t="s">
        <v>10</v>
      </c>
      <c r="J37">
        <v>63327</v>
      </c>
      <c r="K37" t="s">
        <v>34</v>
      </c>
    </row>
    <row r="38" spans="1:11" x14ac:dyDescent="0.25">
      <c r="A38" t="s">
        <v>145</v>
      </c>
      <c r="B38" t="s">
        <v>70</v>
      </c>
      <c r="C38">
        <v>81990</v>
      </c>
      <c r="D38" t="s">
        <v>15</v>
      </c>
      <c r="E38" t="s">
        <v>71</v>
      </c>
      <c r="F38" t="s">
        <v>16</v>
      </c>
      <c r="G38" t="s">
        <v>10</v>
      </c>
      <c r="H38">
        <v>0</v>
      </c>
      <c r="I38" t="s">
        <v>10</v>
      </c>
      <c r="J38">
        <v>58107</v>
      </c>
      <c r="K38" t="s">
        <v>34</v>
      </c>
    </row>
    <row r="39" spans="1:11" x14ac:dyDescent="0.25">
      <c r="A39" t="s">
        <v>145</v>
      </c>
      <c r="B39" t="s">
        <v>72</v>
      </c>
      <c r="C39">
        <v>62990</v>
      </c>
      <c r="D39" t="s">
        <v>15</v>
      </c>
      <c r="E39" t="s">
        <v>73</v>
      </c>
      <c r="F39" t="s">
        <v>16</v>
      </c>
      <c r="G39" t="s">
        <v>10</v>
      </c>
      <c r="H39">
        <v>0</v>
      </c>
      <c r="I39" t="s">
        <v>10</v>
      </c>
      <c r="J39">
        <v>42330</v>
      </c>
      <c r="K39" t="s">
        <v>34</v>
      </c>
    </row>
    <row r="40" spans="1:11" x14ac:dyDescent="0.25">
      <c r="A40" t="s">
        <v>145</v>
      </c>
      <c r="B40" t="s">
        <v>74</v>
      </c>
      <c r="C40">
        <v>69990</v>
      </c>
      <c r="D40" t="s">
        <v>15</v>
      </c>
      <c r="E40" t="s">
        <v>75</v>
      </c>
      <c r="F40" t="s">
        <v>16</v>
      </c>
      <c r="G40" t="s">
        <v>10</v>
      </c>
      <c r="H40">
        <v>0</v>
      </c>
      <c r="I40" t="s">
        <v>10</v>
      </c>
      <c r="J40">
        <v>48666</v>
      </c>
      <c r="K40" t="s">
        <v>46</v>
      </c>
    </row>
    <row r="41" spans="1:11" x14ac:dyDescent="0.25">
      <c r="A41" t="s">
        <v>145</v>
      </c>
      <c r="B41" t="s">
        <v>76</v>
      </c>
      <c r="C41">
        <v>63990</v>
      </c>
      <c r="D41" t="s">
        <v>15</v>
      </c>
      <c r="E41" t="s">
        <v>77</v>
      </c>
      <c r="F41" t="s">
        <v>16</v>
      </c>
      <c r="G41" t="s">
        <v>10</v>
      </c>
      <c r="H41">
        <v>0</v>
      </c>
      <c r="I41" t="s">
        <v>10</v>
      </c>
      <c r="J41">
        <v>45356</v>
      </c>
      <c r="K41" t="s">
        <v>34</v>
      </c>
    </row>
    <row r="42" spans="1:11" x14ac:dyDescent="0.25">
      <c r="A42" t="s">
        <v>145</v>
      </c>
      <c r="B42" t="s">
        <v>78</v>
      </c>
      <c r="C42">
        <v>70619</v>
      </c>
      <c r="D42" t="s">
        <v>15</v>
      </c>
      <c r="E42" t="s">
        <v>79</v>
      </c>
      <c r="F42" t="s">
        <v>16</v>
      </c>
      <c r="G42" t="s">
        <v>10</v>
      </c>
      <c r="H42">
        <v>0</v>
      </c>
      <c r="I42" t="s">
        <v>10</v>
      </c>
      <c r="J42">
        <v>50552</v>
      </c>
      <c r="K42" t="s">
        <v>80</v>
      </c>
    </row>
    <row r="43" spans="1:11" x14ac:dyDescent="0.25">
      <c r="A43" t="s">
        <v>145</v>
      </c>
      <c r="B43" t="s">
        <v>81</v>
      </c>
      <c r="C43">
        <v>75990</v>
      </c>
      <c r="D43" t="s">
        <v>15</v>
      </c>
      <c r="E43" t="s">
        <v>82</v>
      </c>
      <c r="F43" t="s">
        <v>16</v>
      </c>
      <c r="G43" t="s">
        <v>10</v>
      </c>
      <c r="H43">
        <v>0</v>
      </c>
      <c r="I43" t="s">
        <v>10</v>
      </c>
      <c r="J43">
        <v>55565</v>
      </c>
      <c r="K43" t="s">
        <v>34</v>
      </c>
    </row>
    <row r="44" spans="1:11" x14ac:dyDescent="0.25">
      <c r="A44" t="s">
        <v>146</v>
      </c>
      <c r="B44" t="s">
        <v>83</v>
      </c>
      <c r="C44">
        <v>8990</v>
      </c>
      <c r="D44" t="s">
        <v>15</v>
      </c>
      <c r="E44" t="s">
        <v>84</v>
      </c>
      <c r="F44" t="s">
        <v>85</v>
      </c>
      <c r="G44" t="s">
        <v>10</v>
      </c>
      <c r="H44">
        <v>0</v>
      </c>
      <c r="I44" t="s">
        <v>10</v>
      </c>
      <c r="J44">
        <v>4290</v>
      </c>
      <c r="K44" t="s">
        <v>11</v>
      </c>
    </row>
    <row r="45" spans="1:11" x14ac:dyDescent="0.25">
      <c r="A45" t="s">
        <v>146</v>
      </c>
      <c r="B45" t="s">
        <v>86</v>
      </c>
      <c r="C45">
        <v>8990</v>
      </c>
      <c r="D45" t="s">
        <v>15</v>
      </c>
      <c r="E45" t="s">
        <v>87</v>
      </c>
      <c r="F45" t="s">
        <v>85</v>
      </c>
      <c r="G45" t="s">
        <v>10</v>
      </c>
      <c r="H45">
        <v>0</v>
      </c>
      <c r="I45" t="s">
        <v>10</v>
      </c>
      <c r="J45">
        <v>4129</v>
      </c>
      <c r="K45" t="s">
        <v>11</v>
      </c>
    </row>
    <row r="46" spans="1:11" x14ac:dyDescent="0.25">
      <c r="A46" t="s">
        <v>146</v>
      </c>
      <c r="B46" t="s">
        <v>88</v>
      </c>
      <c r="C46">
        <v>12990</v>
      </c>
      <c r="D46" t="s">
        <v>15</v>
      </c>
      <c r="E46" t="s">
        <v>89</v>
      </c>
      <c r="F46" t="s">
        <v>85</v>
      </c>
      <c r="G46" t="s">
        <v>10</v>
      </c>
      <c r="H46">
        <v>0</v>
      </c>
      <c r="I46" t="s">
        <v>10</v>
      </c>
      <c r="J46">
        <v>7600</v>
      </c>
      <c r="K46" t="s">
        <v>11</v>
      </c>
    </row>
    <row r="47" spans="1:11" x14ac:dyDescent="0.25">
      <c r="A47" t="s">
        <v>146</v>
      </c>
      <c r="B47" t="s">
        <v>90</v>
      </c>
      <c r="C47">
        <v>8990</v>
      </c>
      <c r="D47" t="s">
        <v>15</v>
      </c>
      <c r="E47" t="s">
        <v>91</v>
      </c>
      <c r="F47" t="s">
        <v>16</v>
      </c>
      <c r="G47" t="s">
        <v>10</v>
      </c>
      <c r="H47">
        <v>0</v>
      </c>
      <c r="I47" t="s">
        <v>10</v>
      </c>
      <c r="J47">
        <v>4335</v>
      </c>
      <c r="K47" t="s">
        <v>11</v>
      </c>
    </row>
    <row r="48" spans="1:11" x14ac:dyDescent="0.25">
      <c r="A48" t="s">
        <v>146</v>
      </c>
      <c r="B48" t="s">
        <v>92</v>
      </c>
      <c r="C48">
        <v>19990</v>
      </c>
      <c r="D48" t="s">
        <v>15</v>
      </c>
      <c r="E48" t="s">
        <v>93</v>
      </c>
      <c r="F48" t="s">
        <v>94</v>
      </c>
      <c r="G48" t="s">
        <v>10</v>
      </c>
      <c r="H48">
        <v>0</v>
      </c>
      <c r="I48" t="s">
        <v>10</v>
      </c>
      <c r="J48">
        <v>11833</v>
      </c>
      <c r="K48" t="s">
        <v>11</v>
      </c>
    </row>
    <row r="49" spans="1:11" x14ac:dyDescent="0.25">
      <c r="A49" t="s">
        <v>146</v>
      </c>
      <c r="B49" t="s">
        <v>95</v>
      </c>
      <c r="C49">
        <v>35990</v>
      </c>
      <c r="D49" t="s">
        <v>15</v>
      </c>
      <c r="E49" t="s">
        <v>96</v>
      </c>
      <c r="F49" t="s">
        <v>94</v>
      </c>
      <c r="G49" t="s">
        <v>10</v>
      </c>
      <c r="H49">
        <v>0</v>
      </c>
      <c r="I49" t="s">
        <v>10</v>
      </c>
      <c r="J49">
        <v>19320</v>
      </c>
      <c r="K49" t="s">
        <v>11</v>
      </c>
    </row>
    <row r="50" spans="1:11" x14ac:dyDescent="0.25">
      <c r="A50" t="s">
        <v>145</v>
      </c>
      <c r="B50" t="s">
        <v>97</v>
      </c>
      <c r="C50">
        <v>87990</v>
      </c>
      <c r="D50" t="s">
        <v>15</v>
      </c>
      <c r="E50" t="s">
        <v>11</v>
      </c>
      <c r="F50" t="s">
        <v>11</v>
      </c>
      <c r="G50" t="s">
        <v>10</v>
      </c>
      <c r="H50">
        <v>0</v>
      </c>
      <c r="I50" t="s">
        <v>10</v>
      </c>
      <c r="K50" t="s">
        <v>11</v>
      </c>
    </row>
    <row r="51" spans="1:11" x14ac:dyDescent="0.25">
      <c r="A51" t="s">
        <v>145</v>
      </c>
      <c r="B51" t="s">
        <v>98</v>
      </c>
      <c r="C51">
        <v>84990</v>
      </c>
      <c r="D51" t="s">
        <v>15</v>
      </c>
      <c r="E51" t="s">
        <v>11</v>
      </c>
      <c r="F51" t="s">
        <v>11</v>
      </c>
      <c r="G51" t="s">
        <v>10</v>
      </c>
      <c r="H51">
        <v>0</v>
      </c>
      <c r="I51" t="s">
        <v>10</v>
      </c>
      <c r="K51" t="s">
        <v>11</v>
      </c>
    </row>
    <row r="52" spans="1:11" x14ac:dyDescent="0.25">
      <c r="A52" t="s">
        <v>145</v>
      </c>
      <c r="B52" t="s">
        <v>99</v>
      </c>
      <c r="C52">
        <v>84990</v>
      </c>
      <c r="D52" t="s">
        <v>15</v>
      </c>
      <c r="E52" t="s">
        <v>11</v>
      </c>
      <c r="F52" t="s">
        <v>11</v>
      </c>
      <c r="G52" t="s">
        <v>10</v>
      </c>
      <c r="H52">
        <v>0</v>
      </c>
      <c r="I52" t="s">
        <v>10</v>
      </c>
      <c r="K52" t="s">
        <v>11</v>
      </c>
    </row>
    <row r="53" spans="1:11" x14ac:dyDescent="0.25">
      <c r="A53" t="s">
        <v>146</v>
      </c>
      <c r="B53" t="s">
        <v>100</v>
      </c>
      <c r="C53">
        <v>25000</v>
      </c>
      <c r="D53" t="s">
        <v>10</v>
      </c>
      <c r="E53" t="s">
        <v>11</v>
      </c>
      <c r="F53" t="s">
        <v>11</v>
      </c>
      <c r="G53" t="s">
        <v>10</v>
      </c>
      <c r="H53">
        <v>0</v>
      </c>
      <c r="I53" t="s">
        <v>10</v>
      </c>
      <c r="K53" t="s">
        <v>11</v>
      </c>
    </row>
    <row r="54" spans="1:11" x14ac:dyDescent="0.25">
      <c r="A54" t="s">
        <v>146</v>
      </c>
      <c r="B54" t="s">
        <v>101</v>
      </c>
      <c r="C54">
        <v>15000</v>
      </c>
      <c r="D54" t="s">
        <v>15</v>
      </c>
      <c r="E54" t="s">
        <v>11</v>
      </c>
      <c r="F54" t="s">
        <v>11</v>
      </c>
      <c r="G54" t="s">
        <v>10</v>
      </c>
      <c r="H54">
        <v>0</v>
      </c>
      <c r="I54" t="s">
        <v>10</v>
      </c>
      <c r="K54" t="s">
        <v>11</v>
      </c>
    </row>
    <row r="55" spans="1:11" x14ac:dyDescent="0.25">
      <c r="A55" t="s">
        <v>146</v>
      </c>
      <c r="B55" t="s">
        <v>102</v>
      </c>
      <c r="C55">
        <v>1</v>
      </c>
      <c r="D55" t="s">
        <v>10</v>
      </c>
      <c r="E55" t="s">
        <v>11</v>
      </c>
      <c r="F55" t="s">
        <v>11</v>
      </c>
      <c r="G55" t="s">
        <v>10</v>
      </c>
      <c r="H55">
        <v>0</v>
      </c>
      <c r="I55" t="s">
        <v>10</v>
      </c>
      <c r="K55" t="s">
        <v>11</v>
      </c>
    </row>
    <row r="56" spans="1:11" x14ac:dyDescent="0.25">
      <c r="A56" t="s">
        <v>146</v>
      </c>
      <c r="B56" t="s">
        <v>103</v>
      </c>
      <c r="C56">
        <v>400</v>
      </c>
      <c r="D56" t="s">
        <v>15</v>
      </c>
      <c r="E56" t="s">
        <v>11</v>
      </c>
      <c r="F56" t="s">
        <v>11</v>
      </c>
      <c r="G56" t="s">
        <v>10</v>
      </c>
      <c r="H56">
        <v>0</v>
      </c>
      <c r="I56" t="s">
        <v>10</v>
      </c>
      <c r="K56" t="s">
        <v>11</v>
      </c>
    </row>
    <row r="57" spans="1:11" x14ac:dyDescent="0.25">
      <c r="A57" t="s">
        <v>145</v>
      </c>
      <c r="B57" t="s">
        <v>104</v>
      </c>
      <c r="C57">
        <v>86990</v>
      </c>
      <c r="D57" t="s">
        <v>15</v>
      </c>
      <c r="E57" t="s">
        <v>11</v>
      </c>
      <c r="F57" t="s">
        <v>11</v>
      </c>
      <c r="G57" t="s">
        <v>10</v>
      </c>
      <c r="H57">
        <v>0</v>
      </c>
      <c r="I57" t="s">
        <v>10</v>
      </c>
      <c r="K57" t="s">
        <v>11</v>
      </c>
    </row>
    <row r="58" spans="1:11" x14ac:dyDescent="0.25">
      <c r="A58" t="s">
        <v>146</v>
      </c>
      <c r="B58" t="s">
        <v>105</v>
      </c>
      <c r="C58">
        <v>21990</v>
      </c>
      <c r="D58" t="s">
        <v>15</v>
      </c>
      <c r="E58" t="s">
        <v>11</v>
      </c>
      <c r="F58" t="s">
        <v>11</v>
      </c>
      <c r="G58" t="s">
        <v>10</v>
      </c>
      <c r="H58">
        <v>0</v>
      </c>
      <c r="I58" t="s">
        <v>10</v>
      </c>
      <c r="K58" t="s">
        <v>11</v>
      </c>
    </row>
    <row r="59" spans="1:11" x14ac:dyDescent="0.25">
      <c r="A59" t="s">
        <v>146</v>
      </c>
      <c r="B59" t="s">
        <v>106</v>
      </c>
      <c r="C59">
        <v>18500</v>
      </c>
      <c r="D59" t="s">
        <v>10</v>
      </c>
      <c r="E59" t="s">
        <v>11</v>
      </c>
      <c r="F59" t="s">
        <v>11</v>
      </c>
      <c r="G59" t="s">
        <v>10</v>
      </c>
      <c r="H59">
        <v>0</v>
      </c>
      <c r="I59" t="s">
        <v>10</v>
      </c>
      <c r="K59" t="s">
        <v>11</v>
      </c>
    </row>
    <row r="60" spans="1:11" x14ac:dyDescent="0.25">
      <c r="A60" t="s">
        <v>146</v>
      </c>
      <c r="B60" t="s">
        <v>107</v>
      </c>
      <c r="C60">
        <v>32000</v>
      </c>
      <c r="D60" t="s">
        <v>10</v>
      </c>
      <c r="E60" t="s">
        <v>11</v>
      </c>
      <c r="F60" t="s">
        <v>11</v>
      </c>
      <c r="G60" t="s">
        <v>10</v>
      </c>
      <c r="H60">
        <v>0</v>
      </c>
      <c r="I60" t="s">
        <v>10</v>
      </c>
      <c r="K60" t="s">
        <v>11</v>
      </c>
    </row>
    <row r="61" spans="1:11" x14ac:dyDescent="0.25">
      <c r="A61" t="s">
        <v>146</v>
      </c>
      <c r="B61" t="s">
        <v>108</v>
      </c>
      <c r="C61">
        <v>6</v>
      </c>
      <c r="D61" t="s">
        <v>10</v>
      </c>
      <c r="E61" t="s">
        <v>11</v>
      </c>
      <c r="F61" t="s">
        <v>11</v>
      </c>
      <c r="G61" t="s">
        <v>10</v>
      </c>
      <c r="H61">
        <v>0</v>
      </c>
      <c r="I61" t="s">
        <v>10</v>
      </c>
      <c r="K61" t="s">
        <v>11</v>
      </c>
    </row>
    <row r="62" spans="1:11" x14ac:dyDescent="0.25">
      <c r="A62" t="s">
        <v>146</v>
      </c>
      <c r="B62" t="s">
        <v>109</v>
      </c>
      <c r="C62">
        <v>1500</v>
      </c>
      <c r="D62" t="s">
        <v>10</v>
      </c>
      <c r="E62" t="s">
        <v>11</v>
      </c>
      <c r="F62" t="s">
        <v>110</v>
      </c>
      <c r="G62" t="s">
        <v>10</v>
      </c>
      <c r="H62">
        <v>0</v>
      </c>
      <c r="I62" t="s">
        <v>10</v>
      </c>
      <c r="K62" t="s">
        <v>11</v>
      </c>
    </row>
    <row r="63" spans="1:11" x14ac:dyDescent="0.25">
      <c r="A63" t="s">
        <v>146</v>
      </c>
      <c r="B63" t="s">
        <v>111</v>
      </c>
      <c r="C63">
        <v>120000</v>
      </c>
      <c r="D63" t="s">
        <v>10</v>
      </c>
      <c r="E63" t="s">
        <v>11</v>
      </c>
      <c r="F63" t="s">
        <v>11</v>
      </c>
      <c r="G63" t="s">
        <v>10</v>
      </c>
      <c r="H63">
        <v>0</v>
      </c>
      <c r="I63" t="s">
        <v>10</v>
      </c>
      <c r="K63" t="s">
        <v>11</v>
      </c>
    </row>
    <row r="64" spans="1:11" x14ac:dyDescent="0.25">
      <c r="A64" t="s">
        <v>146</v>
      </c>
      <c r="B64" t="s">
        <v>112</v>
      </c>
      <c r="C64">
        <v>31778</v>
      </c>
      <c r="D64" t="s">
        <v>10</v>
      </c>
      <c r="E64" t="s">
        <v>11</v>
      </c>
      <c r="F64" t="s">
        <v>11</v>
      </c>
      <c r="G64" t="s">
        <v>10</v>
      </c>
      <c r="H64">
        <v>0</v>
      </c>
      <c r="I64" t="s">
        <v>10</v>
      </c>
      <c r="K64" t="s">
        <v>11</v>
      </c>
    </row>
    <row r="65" spans="1:11" x14ac:dyDescent="0.25">
      <c r="A65" t="s">
        <v>146</v>
      </c>
      <c r="B65" t="s">
        <v>113</v>
      </c>
      <c r="C65">
        <v>1830</v>
      </c>
      <c r="D65" t="s">
        <v>15</v>
      </c>
      <c r="E65" t="s">
        <v>11</v>
      </c>
      <c r="F65" t="s">
        <v>11</v>
      </c>
      <c r="G65" t="s">
        <v>10</v>
      </c>
      <c r="H65">
        <v>0</v>
      </c>
      <c r="I65" t="s">
        <v>10</v>
      </c>
      <c r="K65" t="s">
        <v>11</v>
      </c>
    </row>
    <row r="66" spans="1:11" x14ac:dyDescent="0.25">
      <c r="A66" t="s">
        <v>146</v>
      </c>
      <c r="B66" t="s">
        <v>114</v>
      </c>
      <c r="C66">
        <v>1500000</v>
      </c>
      <c r="D66" t="s">
        <v>10</v>
      </c>
      <c r="E66" t="s">
        <v>11</v>
      </c>
      <c r="F66" t="s">
        <v>11</v>
      </c>
      <c r="G66" t="s">
        <v>10</v>
      </c>
      <c r="H66">
        <v>0</v>
      </c>
      <c r="I66" t="s">
        <v>10</v>
      </c>
      <c r="K66" t="s">
        <v>11</v>
      </c>
    </row>
    <row r="67" spans="1:11" x14ac:dyDescent="0.25">
      <c r="A67" t="s">
        <v>146</v>
      </c>
      <c r="B67" t="s">
        <v>115</v>
      </c>
      <c r="C67">
        <v>1500000</v>
      </c>
      <c r="D67" t="s">
        <v>15</v>
      </c>
      <c r="E67" t="s">
        <v>11</v>
      </c>
      <c r="F67" t="s">
        <v>11</v>
      </c>
      <c r="G67" t="s">
        <v>10</v>
      </c>
      <c r="H67">
        <v>0</v>
      </c>
      <c r="I67" t="s">
        <v>10</v>
      </c>
      <c r="K67" t="s">
        <v>11</v>
      </c>
    </row>
    <row r="68" spans="1:11" x14ac:dyDescent="0.25">
      <c r="A68" t="s">
        <v>146</v>
      </c>
      <c r="B68" t="s">
        <v>116</v>
      </c>
      <c r="C68">
        <v>17000</v>
      </c>
      <c r="D68" t="s">
        <v>10</v>
      </c>
      <c r="E68" t="s">
        <v>11</v>
      </c>
      <c r="F68" t="s">
        <v>11</v>
      </c>
      <c r="G68" t="s">
        <v>10</v>
      </c>
      <c r="H68">
        <v>0</v>
      </c>
      <c r="I68" t="s">
        <v>10</v>
      </c>
      <c r="K68" t="s">
        <v>11</v>
      </c>
    </row>
    <row r="69" spans="1:11" x14ac:dyDescent="0.25">
      <c r="A69" t="s">
        <v>146</v>
      </c>
      <c r="B69" t="s">
        <v>117</v>
      </c>
      <c r="C69">
        <v>2250000</v>
      </c>
      <c r="D69" t="s">
        <v>15</v>
      </c>
      <c r="E69" t="s">
        <v>11</v>
      </c>
      <c r="F69" t="s">
        <v>11</v>
      </c>
      <c r="G69" t="s">
        <v>10</v>
      </c>
      <c r="H69">
        <v>0</v>
      </c>
      <c r="I69" t="s">
        <v>10</v>
      </c>
      <c r="K69" t="s">
        <v>11</v>
      </c>
    </row>
    <row r="70" spans="1:11" x14ac:dyDescent="0.25">
      <c r="A70" t="s">
        <v>146</v>
      </c>
      <c r="B70" t="s">
        <v>118</v>
      </c>
      <c r="C70">
        <v>50000</v>
      </c>
      <c r="D70" t="s">
        <v>15</v>
      </c>
      <c r="E70" t="s">
        <v>11</v>
      </c>
      <c r="F70" t="s">
        <v>11</v>
      </c>
      <c r="G70" t="s">
        <v>10</v>
      </c>
      <c r="H70">
        <v>0</v>
      </c>
      <c r="I70" t="s">
        <v>10</v>
      </c>
      <c r="K70" t="s">
        <v>11</v>
      </c>
    </row>
    <row r="71" spans="1:11" x14ac:dyDescent="0.25">
      <c r="A71" t="s">
        <v>146</v>
      </c>
      <c r="B71" t="s">
        <v>119</v>
      </c>
      <c r="C71">
        <v>280000</v>
      </c>
      <c r="D71" t="s">
        <v>15</v>
      </c>
      <c r="E71" t="s">
        <v>11</v>
      </c>
      <c r="F71" t="s">
        <v>11</v>
      </c>
      <c r="G71" t="s">
        <v>10</v>
      </c>
      <c r="H71">
        <v>0</v>
      </c>
      <c r="I71" t="s">
        <v>10</v>
      </c>
      <c r="K71" t="s">
        <v>11</v>
      </c>
    </row>
    <row r="72" spans="1:11" x14ac:dyDescent="0.25">
      <c r="A72" t="s">
        <v>146</v>
      </c>
      <c r="B72" t="s">
        <v>120</v>
      </c>
      <c r="C72">
        <v>280000</v>
      </c>
      <c r="D72" t="s">
        <v>15</v>
      </c>
      <c r="E72" t="s">
        <v>11</v>
      </c>
      <c r="F72" t="s">
        <v>11</v>
      </c>
      <c r="G72" t="s">
        <v>10</v>
      </c>
      <c r="H72">
        <v>0</v>
      </c>
      <c r="I72" t="s">
        <v>10</v>
      </c>
      <c r="K72" t="s">
        <v>11</v>
      </c>
    </row>
    <row r="73" spans="1:11" x14ac:dyDescent="0.25">
      <c r="A73" t="s">
        <v>146</v>
      </c>
      <c r="B73" t="s">
        <v>121</v>
      </c>
      <c r="C73">
        <v>12000</v>
      </c>
      <c r="D73" t="s">
        <v>15</v>
      </c>
      <c r="E73" t="s">
        <v>11</v>
      </c>
      <c r="F73" t="s">
        <v>122</v>
      </c>
      <c r="G73" t="s">
        <v>10</v>
      </c>
      <c r="H73">
        <v>0</v>
      </c>
      <c r="I73" t="s">
        <v>10</v>
      </c>
      <c r="J73">
        <v>7470</v>
      </c>
      <c r="K73" t="s">
        <v>11</v>
      </c>
    </row>
    <row r="74" spans="1:11" x14ac:dyDescent="0.25">
      <c r="A74" t="s">
        <v>146</v>
      </c>
      <c r="B74" t="s">
        <v>123</v>
      </c>
      <c r="C74">
        <v>490</v>
      </c>
      <c r="D74" t="s">
        <v>15</v>
      </c>
      <c r="E74" t="s">
        <v>11</v>
      </c>
      <c r="F74" t="s">
        <v>11</v>
      </c>
      <c r="G74" t="s">
        <v>10</v>
      </c>
      <c r="H74">
        <v>0</v>
      </c>
      <c r="I74" t="s">
        <v>10</v>
      </c>
      <c r="K74" t="s">
        <v>11</v>
      </c>
    </row>
    <row r="75" spans="1:11" x14ac:dyDescent="0.25">
      <c r="A75" t="s">
        <v>146</v>
      </c>
      <c r="B75" t="s">
        <v>124</v>
      </c>
      <c r="C75">
        <v>169990</v>
      </c>
      <c r="D75" t="s">
        <v>15</v>
      </c>
      <c r="E75" t="s">
        <v>11</v>
      </c>
      <c r="F75" t="s">
        <v>11</v>
      </c>
      <c r="G75" t="s">
        <v>10</v>
      </c>
      <c r="H75">
        <v>0</v>
      </c>
      <c r="I75" t="s">
        <v>10</v>
      </c>
      <c r="K75" t="s">
        <v>11</v>
      </c>
    </row>
    <row r="76" spans="1:11" x14ac:dyDescent="0.25">
      <c r="A76" t="s">
        <v>145</v>
      </c>
      <c r="B76" t="s">
        <v>125</v>
      </c>
      <c r="C76">
        <v>91990</v>
      </c>
      <c r="D76" t="s">
        <v>15</v>
      </c>
      <c r="E76" t="s">
        <v>11</v>
      </c>
      <c r="F76" t="s">
        <v>11</v>
      </c>
      <c r="G76" t="s">
        <v>10</v>
      </c>
      <c r="H76">
        <v>0</v>
      </c>
      <c r="I76" t="s">
        <v>10</v>
      </c>
      <c r="K76" t="s">
        <v>11</v>
      </c>
    </row>
    <row r="77" spans="1:11" x14ac:dyDescent="0.25">
      <c r="A77" t="s">
        <v>146</v>
      </c>
      <c r="B77" t="s">
        <v>126</v>
      </c>
      <c r="C77">
        <v>7000</v>
      </c>
      <c r="D77" t="s">
        <v>10</v>
      </c>
      <c r="E77" t="s">
        <v>11</v>
      </c>
      <c r="F77" t="s">
        <v>11</v>
      </c>
      <c r="G77" t="s">
        <v>10</v>
      </c>
      <c r="H77">
        <v>0</v>
      </c>
      <c r="I77" t="s">
        <v>10</v>
      </c>
      <c r="K77" t="s">
        <v>11</v>
      </c>
    </row>
    <row r="78" spans="1:11" x14ac:dyDescent="0.25">
      <c r="A78" t="s">
        <v>146</v>
      </c>
      <c r="B78" t="s">
        <v>127</v>
      </c>
      <c r="C78">
        <v>22400</v>
      </c>
      <c r="D78" t="s">
        <v>15</v>
      </c>
      <c r="E78" t="s">
        <v>11</v>
      </c>
      <c r="F78" t="s">
        <v>11</v>
      </c>
      <c r="G78" t="s">
        <v>10</v>
      </c>
      <c r="H78">
        <v>0</v>
      </c>
      <c r="I78" t="s">
        <v>10</v>
      </c>
      <c r="K78" t="s">
        <v>11</v>
      </c>
    </row>
    <row r="79" spans="1:11" x14ac:dyDescent="0.25">
      <c r="A79" t="s">
        <v>146</v>
      </c>
      <c r="B79" t="s">
        <v>128</v>
      </c>
      <c r="C79">
        <v>24500</v>
      </c>
      <c r="D79" t="s">
        <v>15</v>
      </c>
      <c r="E79" t="s">
        <v>11</v>
      </c>
      <c r="F79" t="s">
        <v>11</v>
      </c>
      <c r="G79" t="s">
        <v>10</v>
      </c>
      <c r="H79">
        <v>0</v>
      </c>
      <c r="I79" t="s">
        <v>10</v>
      </c>
      <c r="K79" t="s">
        <v>11</v>
      </c>
    </row>
    <row r="80" spans="1:11" x14ac:dyDescent="0.25">
      <c r="A80" t="s">
        <v>146</v>
      </c>
      <c r="B80" t="s">
        <v>129</v>
      </c>
      <c r="C80">
        <v>25900</v>
      </c>
      <c r="D80" t="s">
        <v>15</v>
      </c>
      <c r="E80" t="s">
        <v>11</v>
      </c>
      <c r="F80" t="s">
        <v>11</v>
      </c>
      <c r="G80" t="s">
        <v>10</v>
      </c>
      <c r="H80">
        <v>0</v>
      </c>
      <c r="I80" t="s">
        <v>10</v>
      </c>
      <c r="K80" t="s">
        <v>11</v>
      </c>
    </row>
    <row r="81" spans="1:11" x14ac:dyDescent="0.25">
      <c r="A81" t="s">
        <v>146</v>
      </c>
      <c r="B81" t="s">
        <v>130</v>
      </c>
      <c r="C81">
        <v>10990</v>
      </c>
      <c r="D81" t="s">
        <v>15</v>
      </c>
      <c r="E81" t="s">
        <v>11</v>
      </c>
      <c r="F81" t="s">
        <v>11</v>
      </c>
      <c r="G81" t="s">
        <v>10</v>
      </c>
      <c r="H81">
        <v>0</v>
      </c>
      <c r="I81" t="s">
        <v>10</v>
      </c>
      <c r="K81" t="s">
        <v>11</v>
      </c>
    </row>
    <row r="82" spans="1:11" x14ac:dyDescent="0.25">
      <c r="A82" t="s">
        <v>145</v>
      </c>
      <c r="B82" t="s">
        <v>131</v>
      </c>
      <c r="C82">
        <v>29750</v>
      </c>
      <c r="D82" t="s">
        <v>10</v>
      </c>
      <c r="E82" t="s">
        <v>11</v>
      </c>
      <c r="F82" t="s">
        <v>11</v>
      </c>
      <c r="G82" t="s">
        <v>10</v>
      </c>
      <c r="H82">
        <v>0</v>
      </c>
      <c r="I82" t="s">
        <v>10</v>
      </c>
      <c r="K82" t="s">
        <v>11</v>
      </c>
    </row>
    <row r="83" spans="1:11" x14ac:dyDescent="0.25">
      <c r="A83" t="s">
        <v>145</v>
      </c>
      <c r="B83" t="s">
        <v>132</v>
      </c>
      <c r="C83">
        <v>53990</v>
      </c>
      <c r="D83" t="s">
        <v>15</v>
      </c>
      <c r="E83" t="s">
        <v>133</v>
      </c>
      <c r="F83" t="s">
        <v>11</v>
      </c>
      <c r="G83" t="s">
        <v>10</v>
      </c>
      <c r="H83">
        <v>0</v>
      </c>
      <c r="I83" t="s">
        <v>10</v>
      </c>
      <c r="J83">
        <v>35515</v>
      </c>
      <c r="K83" t="s">
        <v>40</v>
      </c>
    </row>
    <row r="84" spans="1:11" x14ac:dyDescent="0.25">
      <c r="A84" t="s">
        <v>146</v>
      </c>
      <c r="B84" t="s">
        <v>134</v>
      </c>
      <c r="C84">
        <v>35500</v>
      </c>
      <c r="D84" t="s">
        <v>10</v>
      </c>
      <c r="E84" t="s">
        <v>11</v>
      </c>
      <c r="F84" t="s">
        <v>11</v>
      </c>
      <c r="G84" t="s">
        <v>10</v>
      </c>
      <c r="H84">
        <v>0</v>
      </c>
      <c r="I84" t="s">
        <v>10</v>
      </c>
      <c r="K84" t="s">
        <v>11</v>
      </c>
    </row>
    <row r="85" spans="1:11" x14ac:dyDescent="0.25">
      <c r="A85" t="s">
        <v>146</v>
      </c>
      <c r="B85" t="s">
        <v>135</v>
      </c>
      <c r="C85">
        <v>11250</v>
      </c>
      <c r="D85" t="s">
        <v>10</v>
      </c>
      <c r="E85" t="s">
        <v>11</v>
      </c>
      <c r="F85" t="s">
        <v>11</v>
      </c>
      <c r="G85" t="s">
        <v>10</v>
      </c>
      <c r="H85">
        <v>0</v>
      </c>
      <c r="I85" t="s">
        <v>10</v>
      </c>
      <c r="K85" t="s">
        <v>11</v>
      </c>
    </row>
    <row r="86" spans="1:11" x14ac:dyDescent="0.25">
      <c r="A86" t="s">
        <v>145</v>
      </c>
      <c r="B86" t="s">
        <v>136</v>
      </c>
      <c r="C86">
        <v>3000</v>
      </c>
      <c r="D86" t="s">
        <v>10</v>
      </c>
      <c r="E86" t="s">
        <v>11</v>
      </c>
      <c r="F86" t="s">
        <v>11</v>
      </c>
      <c r="G86" t="s">
        <v>10</v>
      </c>
      <c r="H86">
        <v>0</v>
      </c>
      <c r="I86" t="s">
        <v>10</v>
      </c>
      <c r="K86" t="s">
        <v>11</v>
      </c>
    </row>
    <row r="87" spans="1:11" x14ac:dyDescent="0.25">
      <c r="A87" t="s">
        <v>145</v>
      </c>
      <c r="B87" t="s">
        <v>137</v>
      </c>
      <c r="C87">
        <v>3000</v>
      </c>
      <c r="D87" t="s">
        <v>10</v>
      </c>
      <c r="E87" t="s">
        <v>11</v>
      </c>
      <c r="F87" t="s">
        <v>11</v>
      </c>
      <c r="G87" t="s">
        <v>10</v>
      </c>
      <c r="H87">
        <v>0</v>
      </c>
      <c r="I87" t="s">
        <v>10</v>
      </c>
      <c r="K87" t="s">
        <v>11</v>
      </c>
    </row>
    <row r="88" spans="1:11" x14ac:dyDescent="0.25">
      <c r="A88" t="s">
        <v>145</v>
      </c>
      <c r="B88" t="s">
        <v>138</v>
      </c>
      <c r="C88">
        <v>74990</v>
      </c>
      <c r="D88" t="s">
        <v>15</v>
      </c>
      <c r="E88" t="s">
        <v>11</v>
      </c>
      <c r="F88" t="s">
        <v>11</v>
      </c>
      <c r="G88" t="s">
        <v>10</v>
      </c>
      <c r="H88">
        <v>0</v>
      </c>
      <c r="I88" t="s">
        <v>10</v>
      </c>
      <c r="K88" t="s">
        <v>11</v>
      </c>
    </row>
    <row r="89" spans="1:11" x14ac:dyDescent="0.25">
      <c r="A89" t="s">
        <v>145</v>
      </c>
      <c r="B89" t="s">
        <v>139</v>
      </c>
      <c r="C89">
        <v>16000</v>
      </c>
      <c r="D89" t="s">
        <v>15</v>
      </c>
      <c r="E89" t="s">
        <v>11</v>
      </c>
      <c r="F89" t="s">
        <v>11</v>
      </c>
      <c r="G89" t="s">
        <v>10</v>
      </c>
      <c r="H89">
        <v>0</v>
      </c>
      <c r="I89" t="s">
        <v>10</v>
      </c>
      <c r="K89" t="s">
        <v>11</v>
      </c>
    </row>
    <row r="90" spans="1:11" x14ac:dyDescent="0.25">
      <c r="A90" t="s">
        <v>145</v>
      </c>
      <c r="B90" t="s">
        <v>140</v>
      </c>
      <c r="C90">
        <v>85990</v>
      </c>
      <c r="D90" t="s">
        <v>15</v>
      </c>
      <c r="E90" t="s">
        <v>11</v>
      </c>
      <c r="F90" t="s">
        <v>11</v>
      </c>
      <c r="G90" t="s">
        <v>10</v>
      </c>
      <c r="H90">
        <v>0</v>
      </c>
      <c r="I90" t="s">
        <v>10</v>
      </c>
      <c r="K90" t="s">
        <v>11</v>
      </c>
    </row>
    <row r="91" spans="1:11" x14ac:dyDescent="0.25">
      <c r="A91" t="s">
        <v>145</v>
      </c>
      <c r="B91" t="s">
        <v>141</v>
      </c>
      <c r="C91">
        <v>69990</v>
      </c>
      <c r="D91" t="s">
        <v>15</v>
      </c>
      <c r="E91" t="s">
        <v>11</v>
      </c>
      <c r="F91" t="s">
        <v>11</v>
      </c>
      <c r="G91" t="s">
        <v>10</v>
      </c>
      <c r="H91">
        <v>0</v>
      </c>
      <c r="I91" t="s">
        <v>10</v>
      </c>
      <c r="K91" t="s">
        <v>11</v>
      </c>
    </row>
    <row r="92" spans="1:11" x14ac:dyDescent="0.25">
      <c r="A92" t="s">
        <v>145</v>
      </c>
      <c r="B92" t="s">
        <v>142</v>
      </c>
      <c r="C92">
        <v>4250</v>
      </c>
      <c r="D92" t="s">
        <v>10</v>
      </c>
      <c r="E92" t="s">
        <v>11</v>
      </c>
      <c r="F92" t="s">
        <v>11</v>
      </c>
      <c r="G92" t="s">
        <v>10</v>
      </c>
      <c r="H92">
        <v>0</v>
      </c>
      <c r="I92" t="s">
        <v>10</v>
      </c>
      <c r="K92" t="s">
        <v>11</v>
      </c>
    </row>
    <row r="93" spans="1:11" x14ac:dyDescent="0.25">
      <c r="A93" t="s">
        <v>146</v>
      </c>
      <c r="B93" t="s">
        <v>143</v>
      </c>
      <c r="C93">
        <v>8000</v>
      </c>
      <c r="D93" t="s">
        <v>10</v>
      </c>
      <c r="E93" t="s">
        <v>11</v>
      </c>
      <c r="F93" t="s">
        <v>11</v>
      </c>
      <c r="G93" t="s">
        <v>10</v>
      </c>
      <c r="H93">
        <v>0</v>
      </c>
      <c r="I93" t="s">
        <v>10</v>
      </c>
      <c r="K93" t="s">
        <v>11</v>
      </c>
    </row>
    <row r="94" spans="1:11" x14ac:dyDescent="0.25">
      <c r="A94" t="s">
        <v>146</v>
      </c>
      <c r="B94" t="s">
        <v>144</v>
      </c>
      <c r="C94">
        <v>34000</v>
      </c>
      <c r="D94" t="s">
        <v>15</v>
      </c>
      <c r="E94" t="s">
        <v>11</v>
      </c>
      <c r="F94" t="s">
        <v>11</v>
      </c>
      <c r="G94" t="s">
        <v>10</v>
      </c>
      <c r="H94">
        <v>0</v>
      </c>
      <c r="I94" t="s">
        <v>10</v>
      </c>
      <c r="K94" t="s">
        <v>11</v>
      </c>
    </row>
  </sheetData>
  <autoFilter ref="A2:K94" xr:uid="{00000000-0001-0000-0000-000000000000}"/>
  <dataValidations count="1">
    <dataValidation type="list" allowBlank="1" showErrorMessage="1" sqref="D3:D100000 G1 G3:G100000 I1 I3:I100000 D1" xr:uid="{00000000-0002-0000-0000-000000000000}">
      <formula1>#REF!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90F1-5846-4437-B2DA-C52A6AACD7BB}">
  <sheetPr>
    <tabColor rgb="FF00B050"/>
  </sheetPr>
  <dimension ref="A1:W91"/>
  <sheetViews>
    <sheetView topLeftCell="B1" zoomScale="120" zoomScaleNormal="120" workbookViewId="0">
      <selection activeCell="B21" sqref="B21"/>
    </sheetView>
  </sheetViews>
  <sheetFormatPr baseColWidth="10" defaultColWidth="11" defaultRowHeight="13.8" x14ac:dyDescent="0.25"/>
  <cols>
    <col min="1" max="1" width="5.5" style="37" customWidth="1"/>
    <col min="2" max="2" width="24.5" style="37" customWidth="1"/>
    <col min="3" max="3" width="89.69921875" style="37" bestFit="1" customWidth="1"/>
    <col min="4" max="4" width="3.09765625" style="37" hidden="1" customWidth="1"/>
    <col min="5" max="5" width="3.09765625" style="77" hidden="1" customWidth="1"/>
    <col min="6" max="6" width="3.09765625" style="37" hidden="1" customWidth="1"/>
    <col min="7" max="7" width="3.09765625" style="77" hidden="1" customWidth="1"/>
    <col min="8" max="8" width="3.09765625" style="37" hidden="1" customWidth="1"/>
    <col min="9" max="9" width="3.09765625" style="77" hidden="1" customWidth="1"/>
    <col min="10" max="13" width="3.09765625" style="37" hidden="1" customWidth="1"/>
    <col min="14" max="14" width="8.59765625" style="37" hidden="1" customWidth="1"/>
    <col min="15" max="15" width="28" style="37" hidden="1" customWidth="1"/>
    <col min="16" max="17" width="7.19921875" style="37" customWidth="1"/>
    <col min="18" max="18" width="2.3984375" customWidth="1"/>
    <col min="19" max="19" width="11" style="37"/>
    <col min="20" max="20" width="11.3984375" style="37" bestFit="1" customWidth="1"/>
    <col min="21" max="16384" width="11" style="37"/>
  </cols>
  <sheetData>
    <row r="1" spans="1:23" ht="14.4" thickBot="1" x14ac:dyDescent="0.3"/>
    <row r="2" spans="1:23" s="38" customFormat="1" ht="15" customHeight="1" thickBot="1" x14ac:dyDescent="0.25">
      <c r="A2" s="101" t="s">
        <v>427</v>
      </c>
      <c r="B2" s="102"/>
      <c r="C2" s="103"/>
      <c r="D2" s="99" t="s">
        <v>150</v>
      </c>
      <c r="E2" s="100"/>
      <c r="F2" s="99" t="s">
        <v>230</v>
      </c>
      <c r="G2" s="100"/>
      <c r="H2" s="99" t="s">
        <v>151</v>
      </c>
      <c r="I2" s="100"/>
      <c r="J2" s="74" t="s">
        <v>231</v>
      </c>
      <c r="K2" s="69" t="s">
        <v>232</v>
      </c>
      <c r="L2" s="74" t="s">
        <v>261</v>
      </c>
      <c r="M2" s="74" t="s">
        <v>266</v>
      </c>
      <c r="N2" s="75" t="s">
        <v>229</v>
      </c>
      <c r="O2" s="75" t="s">
        <v>266</v>
      </c>
      <c r="P2" s="74" t="s">
        <v>264</v>
      </c>
      <c r="Q2" s="74" t="s">
        <v>264</v>
      </c>
      <c r="R2" s="74"/>
      <c r="S2" s="69" t="s">
        <v>406</v>
      </c>
      <c r="T2" s="69" t="s">
        <v>264</v>
      </c>
      <c r="U2" s="69" t="s">
        <v>409</v>
      </c>
    </row>
    <row r="3" spans="1:23" s="38" customFormat="1" ht="14.25" customHeight="1" thickBot="1" x14ac:dyDescent="0.25">
      <c r="A3" s="73" t="s">
        <v>154</v>
      </c>
      <c r="B3" s="50" t="s">
        <v>152</v>
      </c>
      <c r="C3" s="50" t="s">
        <v>147</v>
      </c>
      <c r="D3" s="68" t="s">
        <v>233</v>
      </c>
      <c r="E3" s="78" t="s">
        <v>229</v>
      </c>
      <c r="F3" s="68" t="s">
        <v>149</v>
      </c>
      <c r="G3" s="78" t="s">
        <v>229</v>
      </c>
      <c r="H3" s="68" t="s">
        <v>233</v>
      </c>
      <c r="I3" s="78" t="s">
        <v>229</v>
      </c>
      <c r="J3" s="74" t="s">
        <v>229</v>
      </c>
      <c r="K3" s="69" t="s">
        <v>229</v>
      </c>
      <c r="L3" s="74" t="s">
        <v>229</v>
      </c>
      <c r="M3" s="74" t="s">
        <v>263</v>
      </c>
      <c r="N3" s="75" t="s">
        <v>267</v>
      </c>
      <c r="O3" s="75" t="s">
        <v>267</v>
      </c>
      <c r="P3" s="74" t="s">
        <v>271</v>
      </c>
      <c r="Q3" s="74" t="s">
        <v>272</v>
      </c>
      <c r="R3" s="89"/>
      <c r="S3" s="69" t="s">
        <v>407</v>
      </c>
      <c r="T3" s="69" t="s">
        <v>408</v>
      </c>
      <c r="U3" s="69" t="s">
        <v>408</v>
      </c>
    </row>
    <row r="4" spans="1:23" s="38" customFormat="1" ht="11.4" x14ac:dyDescent="0.2">
      <c r="A4" s="70">
        <v>1</v>
      </c>
      <c r="B4" s="71" t="s">
        <v>296</v>
      </c>
      <c r="C4" s="72" t="s">
        <v>171</v>
      </c>
      <c r="D4" s="44" t="s">
        <v>217</v>
      </c>
      <c r="E4" s="55">
        <f>VLOOKUP('LISTA COSTOS 100%'!D4,'INGRESO DE DATOS '!$B$6:$C$24,2,FALSE)</f>
        <v>10084</v>
      </c>
      <c r="F4" s="44" t="s">
        <v>401</v>
      </c>
      <c r="G4" s="55">
        <f>VLOOKUP('LISTA COSTOS 100%'!F4,'INGRESO DE DATOS '!$B$6:$C$24,2,FALSE)</f>
        <v>5787</v>
      </c>
      <c r="H4" s="67" t="s">
        <v>217</v>
      </c>
      <c r="I4" s="55">
        <f>VLOOKUP('LISTA COSTOS 100%'!H4,'INGRESO DE DATOS '!$B$6:$C$24,2,FALSE)</f>
        <v>10084</v>
      </c>
      <c r="J4" s="76">
        <f>'INGRESO DE DATOS '!$H$7</f>
        <v>4500</v>
      </c>
      <c r="K4" s="84">
        <f>'INGRESO DE DATOS '!$H$6</f>
        <v>3000</v>
      </c>
      <c r="L4" s="85">
        <f>K4+J4+I4+G4+E4</f>
        <v>33455</v>
      </c>
      <c r="M4" s="86">
        <f>(L4*'INGRESO DE DATOS '!$F$14)+L4</f>
        <v>34458.65</v>
      </c>
      <c r="N4" s="85">
        <f>M4*'INGRESO DE DATOS '!$F$15</f>
        <v>1378.346</v>
      </c>
      <c r="O4" s="86">
        <f>(M4*'INGRESO DE DATOS '!$F$15)+M4</f>
        <v>35836.995999999999</v>
      </c>
      <c r="P4" s="85">
        <f>(O4*'INGRESO DE DATOS '!$F$16)+O4</f>
        <v>41212.545400000003</v>
      </c>
      <c r="Q4" s="86">
        <f>(O4*'INGRESO DE DATOS '!$F$17)+O4</f>
        <v>43362.765159999995</v>
      </c>
      <c r="R4" s="89"/>
      <c r="S4" s="93">
        <f t="shared" ref="S4" si="0">W4/1.19</f>
        <v>42008.403361344543</v>
      </c>
      <c r="T4" s="94">
        <f>S4-O4</f>
        <v>6171.4073613445435</v>
      </c>
      <c r="U4" s="95">
        <f t="shared" ref="U4:U16" si="1">(1/O4)*T4</f>
        <v>0.17220771968009105</v>
      </c>
      <c r="V4" s="83">
        <f>+(Q4*1.19)</f>
        <v>51601.690540399992</v>
      </c>
      <c r="W4" s="38">
        <v>49990</v>
      </c>
    </row>
    <row r="5" spans="1:23" s="38" customFormat="1" ht="11.4" x14ac:dyDescent="0.2">
      <c r="A5" s="40">
        <v>2</v>
      </c>
      <c r="B5" s="41" t="s">
        <v>297</v>
      </c>
      <c r="C5" s="42" t="s">
        <v>170</v>
      </c>
      <c r="D5" s="44" t="s">
        <v>217</v>
      </c>
      <c r="E5" s="55">
        <f>VLOOKUP('LISTA COSTOS 100%'!D5,'INGRESO DE DATOS '!$B$6:$C$24,2,FALSE)</f>
        <v>10084</v>
      </c>
      <c r="F5" s="44" t="s">
        <v>400</v>
      </c>
      <c r="G5" s="55">
        <f>VLOOKUP('LISTA COSTOS 100%'!F5,'INGRESO DE DATOS '!$B$6:$C$24,2,FALSE)</f>
        <v>8347</v>
      </c>
      <c r="H5" s="44" t="s">
        <v>217</v>
      </c>
      <c r="I5" s="55">
        <f>VLOOKUP('LISTA COSTOS 100%'!H5,'INGRESO DE DATOS '!$B$6:$C$24,2,FALSE)</f>
        <v>10084</v>
      </c>
      <c r="J5" s="76">
        <f>'INGRESO DE DATOS '!$H$7</f>
        <v>4500</v>
      </c>
      <c r="K5" s="84">
        <f>'INGRESO DE DATOS '!$H$6</f>
        <v>3000</v>
      </c>
      <c r="L5" s="85">
        <f t="shared" ref="L5:L68" si="2">K5+J5+I5+G5+E5</f>
        <v>36015</v>
      </c>
      <c r="M5" s="86">
        <f>(L5*'INGRESO DE DATOS '!$F$14)+L5</f>
        <v>37095.449999999997</v>
      </c>
      <c r="N5" s="85">
        <f>M5*'INGRESO DE DATOS '!$F$15</f>
        <v>1483.818</v>
      </c>
      <c r="O5" s="86">
        <f>(M5*'INGRESO DE DATOS '!$F$15)+M5</f>
        <v>38579.267999999996</v>
      </c>
      <c r="P5" s="85">
        <f>(O5*'INGRESO DE DATOS '!$F$16)+O5</f>
        <v>44366.158199999998</v>
      </c>
      <c r="Q5" s="86">
        <f>(O5*'INGRESO DE DATOS '!$F$17)+O5</f>
        <v>46680.914279999997</v>
      </c>
      <c r="R5" s="89"/>
      <c r="S5" s="93">
        <f t="shared" ref="S5:S70" si="3">W5/1.19</f>
        <v>46210.08403361345</v>
      </c>
      <c r="T5" s="94">
        <f t="shared" ref="T5:T68" si="4">S5-O5</f>
        <v>7630.8160336134533</v>
      </c>
      <c r="U5" s="95">
        <f t="shared" si="1"/>
        <v>0.19779577035037196</v>
      </c>
      <c r="V5" s="83">
        <f t="shared" ref="V5:V68" si="5">+(Q5*1.19)</f>
        <v>55550.287993199992</v>
      </c>
      <c r="W5" s="38">
        <v>54990</v>
      </c>
    </row>
    <row r="6" spans="1:23" s="38" customFormat="1" ht="11.4" x14ac:dyDescent="0.2">
      <c r="A6" s="40">
        <v>3</v>
      </c>
      <c r="B6" s="41" t="s">
        <v>298</v>
      </c>
      <c r="C6" s="42" t="s">
        <v>172</v>
      </c>
      <c r="D6" s="44" t="s">
        <v>217</v>
      </c>
      <c r="E6" s="55">
        <f>VLOOKUP('LISTA COSTOS 100%'!D6,'INGRESO DE DATOS '!$B$6:$C$24,2,FALSE)</f>
        <v>10084</v>
      </c>
      <c r="F6" s="44" t="s">
        <v>399</v>
      </c>
      <c r="G6" s="55">
        <f>VLOOKUP('LISTA COSTOS 100%'!F6,'INGRESO DE DATOS '!$B$6:$C$24,2,FALSE)</f>
        <v>11730</v>
      </c>
      <c r="H6" s="44" t="s">
        <v>217</v>
      </c>
      <c r="I6" s="55">
        <f>VLOOKUP('LISTA COSTOS 100%'!H6,'INGRESO DE DATOS '!$B$6:$C$24,2,FALSE)</f>
        <v>10084</v>
      </c>
      <c r="J6" s="76">
        <f>'INGRESO DE DATOS '!$H$7</f>
        <v>4500</v>
      </c>
      <c r="K6" s="84">
        <f>'INGRESO DE DATOS '!$H$6</f>
        <v>3000</v>
      </c>
      <c r="L6" s="85">
        <f t="shared" si="2"/>
        <v>39398</v>
      </c>
      <c r="M6" s="86">
        <f>(L6*'INGRESO DE DATOS '!$F$14)+L6</f>
        <v>40579.94</v>
      </c>
      <c r="N6" s="85">
        <f>M6*'INGRESO DE DATOS '!$F$15</f>
        <v>1623.1976000000002</v>
      </c>
      <c r="O6" s="86">
        <f>(M6*'INGRESO DE DATOS '!$F$15)+M6</f>
        <v>42203.137600000002</v>
      </c>
      <c r="P6" s="85">
        <f>(O6*'INGRESO DE DATOS '!$F$16)+O6</f>
        <v>48533.608240000001</v>
      </c>
      <c r="Q6" s="86">
        <f>(O6*'INGRESO DE DATOS '!$F$17)+O6</f>
        <v>51065.796496000003</v>
      </c>
      <c r="R6" s="89"/>
      <c r="S6" s="93">
        <f>W6/1.19</f>
        <v>51252.100840336134</v>
      </c>
      <c r="T6" s="94">
        <f t="shared" si="4"/>
        <v>9048.963240336132</v>
      </c>
      <c r="U6" s="95">
        <f t="shared" si="1"/>
        <v>0.2144144666707466</v>
      </c>
      <c r="V6" s="83">
        <f t="shared" si="5"/>
        <v>60768.297830240001</v>
      </c>
      <c r="W6" s="38">
        <v>60990</v>
      </c>
    </row>
    <row r="7" spans="1:23" s="38" customFormat="1" ht="11.4" x14ac:dyDescent="0.2">
      <c r="A7" s="40">
        <v>4</v>
      </c>
      <c r="B7" s="41" t="s">
        <v>299</v>
      </c>
      <c r="C7" s="42" t="s">
        <v>173</v>
      </c>
      <c r="D7" s="44" t="s">
        <v>217</v>
      </c>
      <c r="E7" s="55">
        <f>VLOOKUP('LISTA COSTOS 100%'!D7,'INGRESO DE DATOS '!$B$6:$C$24,2,FALSE)</f>
        <v>10084</v>
      </c>
      <c r="F7" s="44" t="s">
        <v>402</v>
      </c>
      <c r="G7" s="55">
        <f>VLOOKUP('LISTA COSTOS 100%'!F7,'INGRESO DE DATOS '!$B$6:$C$24,2,FALSE)</f>
        <v>14630</v>
      </c>
      <c r="H7" s="44" t="s">
        <v>217</v>
      </c>
      <c r="I7" s="55">
        <f>VLOOKUP('LISTA COSTOS 100%'!H7,'INGRESO DE DATOS '!$B$6:$C$24,2,FALSE)</f>
        <v>10084</v>
      </c>
      <c r="J7" s="76">
        <f>'INGRESO DE DATOS '!$H$7</f>
        <v>4500</v>
      </c>
      <c r="K7" s="84">
        <f>'INGRESO DE DATOS '!$H$6</f>
        <v>3000</v>
      </c>
      <c r="L7" s="85">
        <f t="shared" si="2"/>
        <v>42298</v>
      </c>
      <c r="M7" s="86">
        <f>(L7*'INGRESO DE DATOS '!$F$14)+L7</f>
        <v>43566.94</v>
      </c>
      <c r="N7" s="85">
        <f>M7*'INGRESO DE DATOS '!$F$15</f>
        <v>1742.6776000000002</v>
      </c>
      <c r="O7" s="86">
        <f>(M7*'INGRESO DE DATOS '!$F$15)+M7</f>
        <v>45309.617600000005</v>
      </c>
      <c r="P7" s="85">
        <f>(O7*'INGRESO DE DATOS '!$F$16)+O7</f>
        <v>52106.060240000006</v>
      </c>
      <c r="Q7" s="86">
        <f>(O7*'INGRESO DE DATOS '!$F$17)+O7</f>
        <v>54824.637296000008</v>
      </c>
      <c r="R7" s="89"/>
      <c r="S7" s="93">
        <f t="shared" si="3"/>
        <v>54613.445378151264</v>
      </c>
      <c r="T7" s="94">
        <f t="shared" si="4"/>
        <v>9303.8277781512588</v>
      </c>
      <c r="U7" s="95">
        <f t="shared" si="1"/>
        <v>0.20533891634855153</v>
      </c>
      <c r="V7" s="83">
        <f t="shared" si="5"/>
        <v>65241.31838224001</v>
      </c>
      <c r="W7" s="38">
        <v>64990</v>
      </c>
    </row>
    <row r="8" spans="1:23" s="38" customFormat="1" ht="11.4" x14ac:dyDescent="0.2">
      <c r="A8" s="40">
        <v>5</v>
      </c>
      <c r="B8" s="41" t="s">
        <v>300</v>
      </c>
      <c r="C8" s="42" t="s">
        <v>174</v>
      </c>
      <c r="D8" s="44" t="s">
        <v>217</v>
      </c>
      <c r="E8" s="55">
        <f>VLOOKUP('LISTA COSTOS 100%'!D8,'INGRESO DE DATOS '!$B$6:$C$24,2,FALSE)</f>
        <v>10084</v>
      </c>
      <c r="F8" s="44" t="s">
        <v>403</v>
      </c>
      <c r="G8" s="55">
        <f>VLOOKUP('LISTA COSTOS 100%'!F8,'INGRESO DE DATOS '!$B$6:$C$24,2,FALSE)</f>
        <v>17864</v>
      </c>
      <c r="H8" s="44" t="s">
        <v>217</v>
      </c>
      <c r="I8" s="55">
        <f>VLOOKUP('LISTA COSTOS 100%'!H8,'INGRESO DE DATOS '!$B$6:$C$24,2,FALSE)</f>
        <v>10084</v>
      </c>
      <c r="J8" s="76">
        <f>'INGRESO DE DATOS '!$H$7</f>
        <v>4500</v>
      </c>
      <c r="K8" s="84">
        <f>'INGRESO DE DATOS '!$H$6</f>
        <v>3000</v>
      </c>
      <c r="L8" s="85">
        <f t="shared" si="2"/>
        <v>45532</v>
      </c>
      <c r="M8" s="86">
        <f>(L8*'INGRESO DE DATOS '!$F$14)+L8</f>
        <v>46897.96</v>
      </c>
      <c r="N8" s="85">
        <f>M8*'INGRESO DE DATOS '!$F$15</f>
        <v>1875.9184</v>
      </c>
      <c r="O8" s="86">
        <f>(M8*'INGRESO DE DATOS '!$F$15)+M8</f>
        <v>48773.878400000001</v>
      </c>
      <c r="P8" s="85">
        <f>(O8*'INGRESO DE DATOS '!$F$16)+O8</f>
        <v>56089.960160000002</v>
      </c>
      <c r="Q8" s="86">
        <f>(O8*'INGRESO DE DATOS '!$F$17)+O8</f>
        <v>59016.392864000001</v>
      </c>
      <c r="R8" s="89"/>
      <c r="S8" s="93">
        <f t="shared" si="3"/>
        <v>57974.789915966387</v>
      </c>
      <c r="T8" s="94">
        <f t="shared" si="4"/>
        <v>9200.9115159663852</v>
      </c>
      <c r="U8" s="95">
        <f t="shared" si="1"/>
        <v>0.18864424601440727</v>
      </c>
      <c r="V8" s="83">
        <f t="shared" si="5"/>
        <v>70229.507508159993</v>
      </c>
      <c r="W8" s="38">
        <v>68990</v>
      </c>
    </row>
    <row r="9" spans="1:23" s="38" customFormat="1" ht="11.4" x14ac:dyDescent="0.2">
      <c r="A9" s="40">
        <v>6</v>
      </c>
      <c r="B9" s="41" t="s">
        <v>306</v>
      </c>
      <c r="C9" s="42" t="s">
        <v>284</v>
      </c>
      <c r="D9" s="44" t="s">
        <v>217</v>
      </c>
      <c r="E9" s="55">
        <f>VLOOKUP('LISTA COSTOS 100%'!D9,'INGRESO DE DATOS '!$B$6:$C$24,2,FALSE)</f>
        <v>10084</v>
      </c>
      <c r="F9" s="44" t="s">
        <v>404</v>
      </c>
      <c r="G9" s="55">
        <f>VLOOKUP('LISTA COSTOS 100%'!F9,'INGRESO DE DATOS '!$B$6:$C$24,2,FALSE)</f>
        <v>20842</v>
      </c>
      <c r="H9" s="44" t="s">
        <v>217</v>
      </c>
      <c r="I9" s="55">
        <f>VLOOKUP('LISTA COSTOS 100%'!H9,'INGRESO DE DATOS '!$B$6:$C$24,2,FALSE)</f>
        <v>10084</v>
      </c>
      <c r="J9" s="76">
        <f>'INGRESO DE DATOS '!$H$7</f>
        <v>4500</v>
      </c>
      <c r="K9" s="84">
        <f>'INGRESO DE DATOS '!$H$6</f>
        <v>3000</v>
      </c>
      <c r="L9" s="85">
        <f t="shared" si="2"/>
        <v>48510</v>
      </c>
      <c r="M9" s="86">
        <f>(L9*'INGRESO DE DATOS '!$F$14)+L9</f>
        <v>49965.3</v>
      </c>
      <c r="N9" s="85">
        <f>M9*'INGRESO DE DATOS '!$F$15</f>
        <v>1998.6120000000001</v>
      </c>
      <c r="O9" s="86">
        <f>(M9*'INGRESO DE DATOS '!$F$15)+M9</f>
        <v>51963.912000000004</v>
      </c>
      <c r="P9" s="85">
        <f>(O9*'INGRESO DE DATOS '!$F$16)+O9</f>
        <v>59758.498800000001</v>
      </c>
      <c r="Q9" s="86">
        <f>(O9*'INGRESO DE DATOS '!$F$17)+O9</f>
        <v>62876.33352</v>
      </c>
      <c r="R9" s="89"/>
      <c r="S9" s="93">
        <f t="shared" si="3"/>
        <v>61336.134453781517</v>
      </c>
      <c r="T9" s="94">
        <f t="shared" si="4"/>
        <v>9372.2224537815127</v>
      </c>
      <c r="U9" s="95">
        <f t="shared" si="1"/>
        <v>0.18036021717882811</v>
      </c>
      <c r="V9" s="83">
        <f t="shared" si="5"/>
        <v>74822.836888799997</v>
      </c>
      <c r="W9" s="38">
        <v>72990</v>
      </c>
    </row>
    <row r="10" spans="1:23" s="38" customFormat="1" ht="11.4" x14ac:dyDescent="0.2">
      <c r="A10" s="40">
        <v>7</v>
      </c>
      <c r="B10" s="41" t="s">
        <v>307</v>
      </c>
      <c r="C10" s="42" t="s">
        <v>285</v>
      </c>
      <c r="D10" s="44" t="s">
        <v>217</v>
      </c>
      <c r="E10" s="55">
        <f>VLOOKUP('LISTA COSTOS 100%'!D10,'INGRESO DE DATOS '!$B$6:$C$24,2,FALSE)</f>
        <v>10084</v>
      </c>
      <c r="F10" s="44" t="s">
        <v>405</v>
      </c>
      <c r="G10" s="55">
        <f>VLOOKUP('LISTA COSTOS 100%'!F10,'INGRESO DE DATOS '!$B$6:$C$24,2,FALSE)</f>
        <v>23819</v>
      </c>
      <c r="H10" s="44" t="s">
        <v>217</v>
      </c>
      <c r="I10" s="55">
        <f>VLOOKUP('LISTA COSTOS 100%'!H10,'INGRESO DE DATOS '!$B$6:$C$24,2,FALSE)</f>
        <v>10084</v>
      </c>
      <c r="J10" s="76">
        <f>'INGRESO DE DATOS '!$H$7</f>
        <v>4500</v>
      </c>
      <c r="K10" s="84">
        <f>'INGRESO DE DATOS '!$H$6</f>
        <v>3000</v>
      </c>
      <c r="L10" s="85">
        <f t="shared" si="2"/>
        <v>51487</v>
      </c>
      <c r="M10" s="86">
        <f>(L10*'INGRESO DE DATOS '!$F$14)+L10</f>
        <v>53031.61</v>
      </c>
      <c r="N10" s="85">
        <f>M10*'INGRESO DE DATOS '!$F$15</f>
        <v>2121.2644</v>
      </c>
      <c r="O10" s="86">
        <f>(M10*'INGRESO DE DATOS '!$F$15)+M10</f>
        <v>55152.874400000001</v>
      </c>
      <c r="P10" s="85">
        <f>(O10*'INGRESO DE DATOS '!$F$16)+O10</f>
        <v>63425.805560000001</v>
      </c>
      <c r="Q10" s="86">
        <f>(O10*'INGRESO DE DATOS '!$F$17)+O10</f>
        <v>66734.978023999996</v>
      </c>
      <c r="R10" s="89"/>
      <c r="S10" s="93">
        <f t="shared" si="3"/>
        <v>65537.815126050424</v>
      </c>
      <c r="T10" s="94">
        <f t="shared" si="4"/>
        <v>10384.940726050423</v>
      </c>
      <c r="U10" s="95">
        <f t="shared" si="1"/>
        <v>0.18829373516841441</v>
      </c>
      <c r="V10" s="83">
        <f t="shared" si="5"/>
        <v>79414.62384855999</v>
      </c>
      <c r="W10" s="38">
        <v>77990</v>
      </c>
    </row>
    <row r="11" spans="1:23" s="38" customFormat="1" ht="11.4" x14ac:dyDescent="0.2">
      <c r="A11" s="40">
        <v>8</v>
      </c>
      <c r="B11" s="41" t="s">
        <v>301</v>
      </c>
      <c r="C11" s="42" t="s">
        <v>175</v>
      </c>
      <c r="D11" s="44" t="s">
        <v>218</v>
      </c>
      <c r="E11" s="55">
        <f>VLOOKUP('LISTA COSTOS 100%'!D11,'INGRESO DE DATOS '!$B$6:$C$24,2,FALSE)</f>
        <v>11765</v>
      </c>
      <c r="F11" s="44" t="s">
        <v>401</v>
      </c>
      <c r="G11" s="55">
        <f>VLOOKUP('LISTA COSTOS 100%'!F11,'INGRESO DE DATOS '!$B$6:$C$24,2,FALSE)</f>
        <v>5787</v>
      </c>
      <c r="H11" s="44" t="s">
        <v>218</v>
      </c>
      <c r="I11" s="55">
        <f>VLOOKUP('LISTA COSTOS 100%'!H11,'INGRESO DE DATOS '!$B$6:$C$24,2,FALSE)</f>
        <v>11765</v>
      </c>
      <c r="J11" s="76">
        <f>'INGRESO DE DATOS '!$H$7</f>
        <v>4500</v>
      </c>
      <c r="K11" s="84">
        <f>'INGRESO DE DATOS '!$H$6</f>
        <v>3000</v>
      </c>
      <c r="L11" s="85">
        <f t="shared" si="2"/>
        <v>36817</v>
      </c>
      <c r="M11" s="86">
        <f>(L11*'INGRESO DE DATOS '!$F$14)+L11</f>
        <v>37921.51</v>
      </c>
      <c r="N11" s="85">
        <f>M11*'INGRESO DE DATOS '!$F$15</f>
        <v>1516.8604</v>
      </c>
      <c r="O11" s="86">
        <f>(M11*'INGRESO DE DATOS '!$F$15)+M11</f>
        <v>39438.3704</v>
      </c>
      <c r="P11" s="85">
        <f>(O11*'INGRESO DE DATOS '!$F$16)+O11</f>
        <v>45354.125959999998</v>
      </c>
      <c r="Q11" s="86">
        <f>(O11*'INGRESO DE DATOS '!$F$17)+O11</f>
        <v>47720.428184000004</v>
      </c>
      <c r="R11" s="89"/>
      <c r="S11" s="93">
        <f t="shared" si="3"/>
        <v>47050.420168067227</v>
      </c>
      <c r="T11" s="94">
        <f t="shared" si="4"/>
        <v>7612.049768067227</v>
      </c>
      <c r="U11" s="95">
        <f t="shared" si="1"/>
        <v>0.19301126519333128</v>
      </c>
      <c r="V11" s="83">
        <f t="shared" si="5"/>
        <v>56787.309538960006</v>
      </c>
      <c r="W11" s="38">
        <v>55990</v>
      </c>
    </row>
    <row r="12" spans="1:23" s="38" customFormat="1" ht="11.4" x14ac:dyDescent="0.2">
      <c r="A12" s="40">
        <v>9</v>
      </c>
      <c r="B12" s="41" t="s">
        <v>302</v>
      </c>
      <c r="C12" s="42" t="s">
        <v>176</v>
      </c>
      <c r="D12" s="44" t="s">
        <v>218</v>
      </c>
      <c r="E12" s="55">
        <f>VLOOKUP('LISTA COSTOS 100%'!D12,'INGRESO DE DATOS '!$B$6:$C$24,2,FALSE)</f>
        <v>11765</v>
      </c>
      <c r="F12" s="44" t="s">
        <v>400</v>
      </c>
      <c r="G12" s="55">
        <f>VLOOKUP('LISTA COSTOS 100%'!F12,'INGRESO DE DATOS '!$B$6:$C$24,2,FALSE)</f>
        <v>8347</v>
      </c>
      <c r="H12" s="44" t="s">
        <v>218</v>
      </c>
      <c r="I12" s="55">
        <f>VLOOKUP('LISTA COSTOS 100%'!H12,'INGRESO DE DATOS '!$B$6:$C$24,2,FALSE)</f>
        <v>11765</v>
      </c>
      <c r="J12" s="76">
        <f>'INGRESO DE DATOS '!$H$7</f>
        <v>4500</v>
      </c>
      <c r="K12" s="84">
        <f>'INGRESO DE DATOS '!$H$6</f>
        <v>3000</v>
      </c>
      <c r="L12" s="85">
        <f t="shared" si="2"/>
        <v>39377</v>
      </c>
      <c r="M12" s="86">
        <f>(L12*'INGRESO DE DATOS '!$F$14)+L12</f>
        <v>40558.31</v>
      </c>
      <c r="N12" s="85">
        <f>M12*'INGRESO DE DATOS '!$F$15</f>
        <v>1622.3324</v>
      </c>
      <c r="O12" s="86">
        <f>(M12*'INGRESO DE DATOS '!$F$15)+M12</f>
        <v>42180.642399999997</v>
      </c>
      <c r="P12" s="85">
        <f>(O12*'INGRESO DE DATOS '!$F$16)+O12</f>
        <v>48507.738759999993</v>
      </c>
      <c r="Q12" s="86">
        <f>(O12*'INGRESO DE DATOS '!$F$17)+O12</f>
        <v>51038.577303999999</v>
      </c>
      <c r="R12" s="89"/>
      <c r="S12" s="93">
        <f t="shared" si="3"/>
        <v>49571.428571428572</v>
      </c>
      <c r="T12" s="94">
        <f t="shared" si="4"/>
        <v>7390.7861714285755</v>
      </c>
      <c r="U12" s="95">
        <f t="shared" si="1"/>
        <v>0.17521748723837777</v>
      </c>
      <c r="V12" s="83">
        <f t="shared" si="5"/>
        <v>60735.906991759999</v>
      </c>
      <c r="W12" s="38">
        <v>58990</v>
      </c>
    </row>
    <row r="13" spans="1:23" s="38" customFormat="1" ht="11.4" x14ac:dyDescent="0.2">
      <c r="A13" s="40">
        <v>10</v>
      </c>
      <c r="B13" s="41" t="s">
        <v>303</v>
      </c>
      <c r="C13" s="42" t="s">
        <v>177</v>
      </c>
      <c r="D13" s="44" t="s">
        <v>218</v>
      </c>
      <c r="E13" s="55">
        <f>VLOOKUP('LISTA COSTOS 100%'!D13,'INGRESO DE DATOS '!$B$6:$C$24,2,FALSE)</f>
        <v>11765</v>
      </c>
      <c r="F13" s="44" t="s">
        <v>399</v>
      </c>
      <c r="G13" s="55">
        <f>VLOOKUP('LISTA COSTOS 100%'!F13,'INGRESO DE DATOS '!$B$6:$C$24,2,FALSE)</f>
        <v>11730</v>
      </c>
      <c r="H13" s="44" t="s">
        <v>218</v>
      </c>
      <c r="I13" s="55">
        <f>VLOOKUP('LISTA COSTOS 100%'!H13,'INGRESO DE DATOS '!$B$6:$C$24,2,FALSE)</f>
        <v>11765</v>
      </c>
      <c r="J13" s="76">
        <f>'INGRESO DE DATOS '!$H$7</f>
        <v>4500</v>
      </c>
      <c r="K13" s="84">
        <f>'INGRESO DE DATOS '!$H$6</f>
        <v>3000</v>
      </c>
      <c r="L13" s="85">
        <f t="shared" si="2"/>
        <v>42760</v>
      </c>
      <c r="M13" s="86">
        <f>(L13*'INGRESO DE DATOS '!$F$14)+L13</f>
        <v>44042.8</v>
      </c>
      <c r="N13" s="85">
        <f>M13*'INGRESO DE DATOS '!$F$15</f>
        <v>1761.7120000000002</v>
      </c>
      <c r="O13" s="86">
        <f>(M13*'INGRESO DE DATOS '!$F$15)+M13</f>
        <v>45804.512000000002</v>
      </c>
      <c r="P13" s="85">
        <f>(O13*'INGRESO DE DATOS '!$F$16)+O13</f>
        <v>52675.188800000004</v>
      </c>
      <c r="Q13" s="86">
        <f>(O13*'INGRESO DE DATOS '!$F$17)+O13</f>
        <v>55423.459520000004</v>
      </c>
      <c r="R13" s="89"/>
      <c r="S13" s="93">
        <f t="shared" si="3"/>
        <v>54613.445378151264</v>
      </c>
      <c r="T13" s="94">
        <f t="shared" si="4"/>
        <v>8808.9333781512614</v>
      </c>
      <c r="U13" s="95">
        <f t="shared" si="1"/>
        <v>0.19231584386602046</v>
      </c>
      <c r="V13" s="83">
        <f t="shared" si="5"/>
        <v>65953.916828800007</v>
      </c>
      <c r="W13" s="38">
        <v>64990</v>
      </c>
    </row>
    <row r="14" spans="1:23" s="38" customFormat="1" ht="11.4" x14ac:dyDescent="0.2">
      <c r="A14" s="40">
        <v>11</v>
      </c>
      <c r="B14" s="41" t="s">
        <v>304</v>
      </c>
      <c r="C14" s="42" t="s">
        <v>178</v>
      </c>
      <c r="D14" s="44" t="s">
        <v>218</v>
      </c>
      <c r="E14" s="55">
        <f>VLOOKUP('LISTA COSTOS 100%'!D14,'INGRESO DE DATOS '!$B$6:$C$24,2,FALSE)</f>
        <v>11765</v>
      </c>
      <c r="F14" s="44" t="s">
        <v>402</v>
      </c>
      <c r="G14" s="55">
        <f>VLOOKUP('LISTA COSTOS 100%'!F14,'INGRESO DE DATOS '!$B$6:$C$24,2,FALSE)</f>
        <v>14630</v>
      </c>
      <c r="H14" s="44" t="s">
        <v>218</v>
      </c>
      <c r="I14" s="55">
        <f>VLOOKUP('LISTA COSTOS 100%'!H14,'INGRESO DE DATOS '!$B$6:$C$24,2,FALSE)</f>
        <v>11765</v>
      </c>
      <c r="J14" s="76">
        <f>'INGRESO DE DATOS '!$H$7</f>
        <v>4500</v>
      </c>
      <c r="K14" s="84">
        <f>'INGRESO DE DATOS '!$H$6</f>
        <v>3000</v>
      </c>
      <c r="L14" s="85">
        <f t="shared" si="2"/>
        <v>45660</v>
      </c>
      <c r="M14" s="86">
        <f>(L14*'INGRESO DE DATOS '!$F$14)+L14</f>
        <v>47029.8</v>
      </c>
      <c r="N14" s="85">
        <f>M14*'INGRESO DE DATOS '!$F$15</f>
        <v>1881.1920000000002</v>
      </c>
      <c r="O14" s="86">
        <f>(M14*'INGRESO DE DATOS '!$F$15)+M14</f>
        <v>48910.992000000006</v>
      </c>
      <c r="P14" s="85">
        <f>(O14*'INGRESO DE DATOS '!$F$16)+O14</f>
        <v>56247.640800000008</v>
      </c>
      <c r="Q14" s="86">
        <f>(O14*'INGRESO DE DATOS '!$F$17)+O14</f>
        <v>59182.300320000009</v>
      </c>
      <c r="R14" s="89"/>
      <c r="S14" s="93">
        <f t="shared" si="3"/>
        <v>57974.789915966387</v>
      </c>
      <c r="T14" s="94">
        <f t="shared" si="4"/>
        <v>9063.797915966381</v>
      </c>
      <c r="U14" s="95">
        <f t="shared" si="1"/>
        <v>0.18531208518458142</v>
      </c>
      <c r="V14" s="83">
        <f t="shared" si="5"/>
        <v>70426.937380800009</v>
      </c>
      <c r="W14" s="38">
        <v>68990</v>
      </c>
    </row>
    <row r="15" spans="1:23" s="38" customFormat="1" ht="11.4" x14ac:dyDescent="0.2">
      <c r="A15" s="40">
        <v>12</v>
      </c>
      <c r="B15" s="41" t="s">
        <v>305</v>
      </c>
      <c r="C15" s="42" t="s">
        <v>179</v>
      </c>
      <c r="D15" s="44" t="s">
        <v>218</v>
      </c>
      <c r="E15" s="55">
        <f>VLOOKUP('LISTA COSTOS 100%'!D15,'INGRESO DE DATOS '!$B$6:$C$24,2,FALSE)</f>
        <v>11765</v>
      </c>
      <c r="F15" s="44" t="s">
        <v>403</v>
      </c>
      <c r="G15" s="55">
        <f>VLOOKUP('LISTA COSTOS 100%'!F15,'INGRESO DE DATOS '!$B$6:$C$24,2,FALSE)</f>
        <v>17864</v>
      </c>
      <c r="H15" s="44" t="s">
        <v>218</v>
      </c>
      <c r="I15" s="55">
        <f>VLOOKUP('LISTA COSTOS 100%'!H15,'INGRESO DE DATOS '!$B$6:$C$24,2,FALSE)</f>
        <v>11765</v>
      </c>
      <c r="J15" s="76">
        <f>'INGRESO DE DATOS '!$H$7</f>
        <v>4500</v>
      </c>
      <c r="K15" s="84">
        <f>'INGRESO DE DATOS '!$H$6</f>
        <v>3000</v>
      </c>
      <c r="L15" s="85">
        <f t="shared" si="2"/>
        <v>48894</v>
      </c>
      <c r="M15" s="86">
        <f>(L15*'INGRESO DE DATOS '!$F$14)+L15</f>
        <v>50360.82</v>
      </c>
      <c r="N15" s="85">
        <f>M15*'INGRESO DE DATOS '!$F$15</f>
        <v>2014.4328</v>
      </c>
      <c r="O15" s="86">
        <f>(M15*'INGRESO DE DATOS '!$F$15)+M15</f>
        <v>52375.252800000002</v>
      </c>
      <c r="P15" s="85">
        <f>(O15*'INGRESO DE DATOS '!$F$16)+O15</f>
        <v>60231.540720000005</v>
      </c>
      <c r="Q15" s="86">
        <f>(O15*'INGRESO DE DATOS '!$F$17)+O15</f>
        <v>63374.055888000003</v>
      </c>
      <c r="R15" s="89"/>
      <c r="S15" s="93">
        <f t="shared" si="3"/>
        <v>62176.470588235294</v>
      </c>
      <c r="T15" s="94">
        <f t="shared" si="4"/>
        <v>9801.2177882352917</v>
      </c>
      <c r="U15" s="95">
        <f t="shared" si="1"/>
        <v>0.18713451991653759</v>
      </c>
      <c r="V15" s="83">
        <f t="shared" si="5"/>
        <v>75415.12650672</v>
      </c>
      <c r="W15" s="38">
        <v>73990</v>
      </c>
    </row>
    <row r="16" spans="1:23" s="38" customFormat="1" ht="11.4" x14ac:dyDescent="0.2">
      <c r="A16" s="40">
        <v>13</v>
      </c>
      <c r="B16" s="41" t="s">
        <v>308</v>
      </c>
      <c r="C16" s="42" t="s">
        <v>286</v>
      </c>
      <c r="D16" s="44" t="s">
        <v>218</v>
      </c>
      <c r="E16" s="55">
        <f>VLOOKUP('LISTA COSTOS 100%'!D16,'INGRESO DE DATOS '!$B$6:$C$24,2,FALSE)</f>
        <v>11765</v>
      </c>
      <c r="F16" s="44" t="s">
        <v>404</v>
      </c>
      <c r="G16" s="55">
        <f>VLOOKUP('LISTA COSTOS 100%'!F16,'INGRESO DE DATOS '!$B$6:$C$24,2,FALSE)</f>
        <v>20842</v>
      </c>
      <c r="H16" s="44" t="s">
        <v>218</v>
      </c>
      <c r="I16" s="55">
        <f>VLOOKUP('LISTA COSTOS 100%'!H16,'INGRESO DE DATOS '!$B$6:$C$24,2,FALSE)</f>
        <v>11765</v>
      </c>
      <c r="J16" s="76">
        <f>'INGRESO DE DATOS '!$H$7</f>
        <v>4500</v>
      </c>
      <c r="K16" s="84">
        <f>'INGRESO DE DATOS '!$H$6</f>
        <v>3000</v>
      </c>
      <c r="L16" s="85">
        <f t="shared" si="2"/>
        <v>51872</v>
      </c>
      <c r="M16" s="86">
        <f>(L16*'INGRESO DE DATOS '!$F$14)+L16</f>
        <v>53428.160000000003</v>
      </c>
      <c r="N16" s="85">
        <f>M16*'INGRESO DE DATOS '!$F$15</f>
        <v>2137.1264000000001</v>
      </c>
      <c r="O16" s="86">
        <f>(M16*'INGRESO DE DATOS '!$F$15)+M16</f>
        <v>55565.286400000005</v>
      </c>
      <c r="P16" s="85">
        <f>(O16*'INGRESO DE DATOS '!$F$16)+O16</f>
        <v>63900.079360000003</v>
      </c>
      <c r="Q16" s="86">
        <f>(O16*'INGRESO DE DATOS '!$F$17)+O16</f>
        <v>67233.996544000009</v>
      </c>
      <c r="R16" s="89"/>
      <c r="S16" s="93">
        <f t="shared" si="3"/>
        <v>66378.151260504208</v>
      </c>
      <c r="T16" s="94">
        <f t="shared" si="4"/>
        <v>10812.864860504204</v>
      </c>
      <c r="U16" s="95">
        <f t="shared" si="1"/>
        <v>0.19459748272806893</v>
      </c>
      <c r="V16" s="83">
        <f t="shared" si="5"/>
        <v>80008.455887360004</v>
      </c>
      <c r="W16" s="38">
        <v>78990</v>
      </c>
    </row>
    <row r="17" spans="1:23" s="38" customFormat="1" ht="11.4" x14ac:dyDescent="0.2">
      <c r="A17" s="40">
        <v>14</v>
      </c>
      <c r="B17" s="41" t="s">
        <v>309</v>
      </c>
      <c r="C17" s="42" t="s">
        <v>287</v>
      </c>
      <c r="D17" s="44" t="s">
        <v>218</v>
      </c>
      <c r="E17" s="55">
        <f>VLOOKUP('LISTA COSTOS 100%'!D17,'INGRESO DE DATOS '!$B$6:$C$24,2,FALSE)</f>
        <v>11765</v>
      </c>
      <c r="F17" s="44" t="s">
        <v>405</v>
      </c>
      <c r="G17" s="55">
        <f>VLOOKUP('LISTA COSTOS 100%'!F17,'INGRESO DE DATOS '!$B$6:$C$24,2,FALSE)</f>
        <v>23819</v>
      </c>
      <c r="H17" s="44" t="s">
        <v>218</v>
      </c>
      <c r="I17" s="55">
        <f>VLOOKUP('LISTA COSTOS 100%'!H17,'INGRESO DE DATOS '!$B$6:$C$24,2,FALSE)</f>
        <v>11765</v>
      </c>
      <c r="J17" s="76">
        <f>'INGRESO DE DATOS '!$H$7</f>
        <v>4500</v>
      </c>
      <c r="K17" s="84">
        <f>'INGRESO DE DATOS '!$H$6</f>
        <v>3000</v>
      </c>
      <c r="L17" s="85">
        <f t="shared" si="2"/>
        <v>54849</v>
      </c>
      <c r="M17" s="86">
        <f>(L17*'INGRESO DE DATOS '!$F$14)+L17</f>
        <v>56494.47</v>
      </c>
      <c r="N17" s="85">
        <f>M17*'INGRESO DE DATOS '!$F$15</f>
        <v>2259.7788</v>
      </c>
      <c r="O17" s="86">
        <f>(M17*'INGRESO DE DATOS '!$F$15)+M17</f>
        <v>58754.248800000001</v>
      </c>
      <c r="P17" s="85">
        <f>(O17*'INGRESO DE DATOS '!$F$16)+O17</f>
        <v>67567.386119999996</v>
      </c>
      <c r="Q17" s="86">
        <f>(O17*'INGRESO DE DATOS '!$F$17)+O17</f>
        <v>71092.641048000005</v>
      </c>
      <c r="R17" s="89"/>
      <c r="S17" s="93">
        <f t="shared" si="3"/>
        <v>69739.495798319331</v>
      </c>
      <c r="T17" s="94">
        <f t="shared" si="4"/>
        <v>10985.24699831933</v>
      </c>
      <c r="U17" s="95">
        <f t="shared" ref="U17:U68" si="6">(1/O17)*T17</f>
        <v>0.18696940600352513</v>
      </c>
      <c r="V17" s="83">
        <f t="shared" si="5"/>
        <v>84600.242847119996</v>
      </c>
      <c r="W17" s="38">
        <v>82990</v>
      </c>
    </row>
    <row r="18" spans="1:23" s="38" customFormat="1" ht="11.4" x14ac:dyDescent="0.2">
      <c r="A18" s="40">
        <v>15</v>
      </c>
      <c r="B18" s="41" t="s">
        <v>310</v>
      </c>
      <c r="C18" s="37" t="s">
        <v>185</v>
      </c>
      <c r="D18" s="44" t="s">
        <v>221</v>
      </c>
      <c r="E18" s="55">
        <f>VLOOKUP('LISTA COSTOS 100%'!D18,'INGRESO DE DATOS '!$B$6:$C$24,2,FALSE)</f>
        <v>13025</v>
      </c>
      <c r="F18" s="44" t="s">
        <v>401</v>
      </c>
      <c r="G18" s="55">
        <f>VLOOKUP('LISTA COSTOS 100%'!F18,'INGRESO DE DATOS '!$B$6:$C$24,2,FALSE)</f>
        <v>5787</v>
      </c>
      <c r="H18" s="44" t="s">
        <v>218</v>
      </c>
      <c r="I18" s="55">
        <f>VLOOKUP('LISTA COSTOS 100%'!H18,'INGRESO DE DATOS '!$B$6:$C$24,2,FALSE)</f>
        <v>11765</v>
      </c>
      <c r="J18" s="76">
        <f>'INGRESO DE DATOS '!$H$7</f>
        <v>4500</v>
      </c>
      <c r="K18" s="84">
        <f>'INGRESO DE DATOS '!$H$6</f>
        <v>3000</v>
      </c>
      <c r="L18" s="85">
        <f t="shared" si="2"/>
        <v>38077</v>
      </c>
      <c r="M18" s="86">
        <f>(L18*'INGRESO DE DATOS '!$F$14)+L18</f>
        <v>39219.31</v>
      </c>
      <c r="N18" s="85">
        <f>M18*'INGRESO DE DATOS '!$F$15</f>
        <v>1568.7723999999998</v>
      </c>
      <c r="O18" s="86">
        <f>(M18*'INGRESO DE DATOS '!$F$15)+M18</f>
        <v>40788.082399999999</v>
      </c>
      <c r="P18" s="85">
        <f>(O18*'INGRESO DE DATOS '!$F$16)+O18</f>
        <v>46906.294759999997</v>
      </c>
      <c r="Q18" s="86">
        <f>(O18*'INGRESO DE DATOS '!$F$17)+O18</f>
        <v>49353.579704000003</v>
      </c>
      <c r="R18" s="89"/>
      <c r="S18" s="93">
        <f t="shared" si="3"/>
        <v>48731.092436974795</v>
      </c>
      <c r="T18" s="94">
        <f t="shared" si="4"/>
        <v>7943.0100369747961</v>
      </c>
      <c r="U18" s="95">
        <f t="shared" si="6"/>
        <v>0.19473850128768977</v>
      </c>
      <c r="V18" s="83">
        <f t="shared" si="5"/>
        <v>58730.759847760004</v>
      </c>
      <c r="W18" s="38">
        <v>57990</v>
      </c>
    </row>
    <row r="19" spans="1:23" s="38" customFormat="1" ht="11.4" x14ac:dyDescent="0.2">
      <c r="A19" s="40">
        <v>16</v>
      </c>
      <c r="B19" s="41" t="s">
        <v>311</v>
      </c>
      <c r="C19" s="42" t="s">
        <v>186</v>
      </c>
      <c r="D19" s="44" t="s">
        <v>221</v>
      </c>
      <c r="E19" s="55">
        <f>VLOOKUP('LISTA COSTOS 100%'!D19,'INGRESO DE DATOS '!$B$6:$C$24,2,FALSE)</f>
        <v>13025</v>
      </c>
      <c r="F19" s="44" t="s">
        <v>400</v>
      </c>
      <c r="G19" s="55">
        <f>VLOOKUP('LISTA COSTOS 100%'!F19,'INGRESO DE DATOS '!$B$6:$C$24,2,FALSE)</f>
        <v>8347</v>
      </c>
      <c r="H19" s="44" t="s">
        <v>218</v>
      </c>
      <c r="I19" s="55">
        <f>VLOOKUP('LISTA COSTOS 100%'!H19,'INGRESO DE DATOS '!$B$6:$C$24,2,FALSE)</f>
        <v>11765</v>
      </c>
      <c r="J19" s="76">
        <f>'INGRESO DE DATOS '!$H$7</f>
        <v>4500</v>
      </c>
      <c r="K19" s="84">
        <f>'INGRESO DE DATOS '!$H$6</f>
        <v>3000</v>
      </c>
      <c r="L19" s="85">
        <f t="shared" si="2"/>
        <v>40637</v>
      </c>
      <c r="M19" s="86">
        <f>(L19*'INGRESO DE DATOS '!$F$14)+L19</f>
        <v>41856.11</v>
      </c>
      <c r="N19" s="85">
        <f>M19*'INGRESO DE DATOS '!$F$15</f>
        <v>1674.2444</v>
      </c>
      <c r="O19" s="86">
        <f>(M19*'INGRESO DE DATOS '!$F$15)+M19</f>
        <v>43530.354400000004</v>
      </c>
      <c r="P19" s="85">
        <f>(O19*'INGRESO DE DATOS '!$F$16)+O19</f>
        <v>50059.907560000007</v>
      </c>
      <c r="Q19" s="86">
        <f>(O19*'INGRESO DE DATOS '!$F$17)+O19</f>
        <v>52671.728824000005</v>
      </c>
      <c r="R19" s="89"/>
      <c r="S19" s="93">
        <f t="shared" si="3"/>
        <v>52092.436974789918</v>
      </c>
      <c r="T19" s="94">
        <f t="shared" si="4"/>
        <v>8562.0825747899144</v>
      </c>
      <c r="U19" s="95">
        <f t="shared" si="6"/>
        <v>0.19669223218614351</v>
      </c>
      <c r="V19" s="83">
        <f t="shared" si="5"/>
        <v>62679.357300560005</v>
      </c>
      <c r="W19" s="38">
        <v>61990</v>
      </c>
    </row>
    <row r="20" spans="1:23" s="38" customFormat="1" ht="11.4" x14ac:dyDescent="0.2">
      <c r="A20" s="40">
        <v>17</v>
      </c>
      <c r="B20" s="41" t="s">
        <v>312</v>
      </c>
      <c r="C20" s="42" t="s">
        <v>187</v>
      </c>
      <c r="D20" s="44" t="s">
        <v>221</v>
      </c>
      <c r="E20" s="55">
        <f>VLOOKUP('LISTA COSTOS 100%'!D20,'INGRESO DE DATOS '!$B$6:$C$24,2,FALSE)</f>
        <v>13025</v>
      </c>
      <c r="F20" s="44" t="s">
        <v>399</v>
      </c>
      <c r="G20" s="55">
        <f>VLOOKUP('LISTA COSTOS 100%'!F20,'INGRESO DE DATOS '!$B$6:$C$24,2,FALSE)</f>
        <v>11730</v>
      </c>
      <c r="H20" s="44" t="s">
        <v>218</v>
      </c>
      <c r="I20" s="55">
        <f>VLOOKUP('LISTA COSTOS 100%'!H20,'INGRESO DE DATOS '!$B$6:$C$24,2,FALSE)</f>
        <v>11765</v>
      </c>
      <c r="J20" s="76">
        <f>'INGRESO DE DATOS '!$H$7</f>
        <v>4500</v>
      </c>
      <c r="K20" s="84">
        <f>'INGRESO DE DATOS '!$H$6</f>
        <v>3000</v>
      </c>
      <c r="L20" s="85">
        <f t="shared" si="2"/>
        <v>44020</v>
      </c>
      <c r="M20" s="86">
        <f>(L20*'INGRESO DE DATOS '!$F$14)+L20</f>
        <v>45340.6</v>
      </c>
      <c r="N20" s="85">
        <f>M20*'INGRESO DE DATOS '!$F$15</f>
        <v>1813.624</v>
      </c>
      <c r="O20" s="86">
        <f>(M20*'INGRESO DE DATOS '!$F$15)+M20</f>
        <v>47154.224000000002</v>
      </c>
      <c r="P20" s="85">
        <f>(O20*'INGRESO DE DATOS '!$F$16)+O20</f>
        <v>54227.357600000003</v>
      </c>
      <c r="Q20" s="86">
        <f>(O20*'INGRESO DE DATOS '!$F$17)+O20</f>
        <v>57056.611040000003</v>
      </c>
      <c r="R20" s="89"/>
      <c r="S20" s="93">
        <f t="shared" si="3"/>
        <v>56294.117647058825</v>
      </c>
      <c r="T20" s="94">
        <f t="shared" si="4"/>
        <v>9139.8936470588233</v>
      </c>
      <c r="U20" s="95">
        <f t="shared" si="6"/>
        <v>0.19382979660653143</v>
      </c>
      <c r="V20" s="83">
        <f t="shared" si="5"/>
        <v>67897.367137599998</v>
      </c>
      <c r="W20" s="38">
        <v>66990</v>
      </c>
    </row>
    <row r="21" spans="1:23" s="38" customFormat="1" ht="11.4" x14ac:dyDescent="0.2">
      <c r="A21" s="40">
        <v>18</v>
      </c>
      <c r="B21" s="41" t="s">
        <v>313</v>
      </c>
      <c r="C21" s="42" t="s">
        <v>188</v>
      </c>
      <c r="D21" s="44" t="s">
        <v>221</v>
      </c>
      <c r="E21" s="55">
        <f>VLOOKUP('LISTA COSTOS 100%'!D21,'INGRESO DE DATOS '!$B$6:$C$24,2,FALSE)</f>
        <v>13025</v>
      </c>
      <c r="F21" s="44" t="s">
        <v>402</v>
      </c>
      <c r="G21" s="55">
        <f>VLOOKUP('LISTA COSTOS 100%'!F21,'INGRESO DE DATOS '!$B$6:$C$24,2,FALSE)</f>
        <v>14630</v>
      </c>
      <c r="H21" s="44" t="s">
        <v>218</v>
      </c>
      <c r="I21" s="55">
        <f>VLOOKUP('LISTA COSTOS 100%'!H21,'INGRESO DE DATOS '!$B$6:$C$24,2,FALSE)</f>
        <v>11765</v>
      </c>
      <c r="J21" s="76">
        <f>'INGRESO DE DATOS '!$H$7</f>
        <v>4500</v>
      </c>
      <c r="K21" s="84">
        <f>'INGRESO DE DATOS '!$H$6</f>
        <v>3000</v>
      </c>
      <c r="L21" s="85">
        <f t="shared" si="2"/>
        <v>46920</v>
      </c>
      <c r="M21" s="86">
        <f>(L21*'INGRESO DE DATOS '!$F$14)+L21</f>
        <v>48327.6</v>
      </c>
      <c r="N21" s="85">
        <f>M21*'INGRESO DE DATOS '!$F$15</f>
        <v>1933.104</v>
      </c>
      <c r="O21" s="86">
        <f>(M21*'INGRESO DE DATOS '!$F$15)+M21</f>
        <v>50260.703999999998</v>
      </c>
      <c r="P21" s="85">
        <f>(O21*'INGRESO DE DATOS '!$F$16)+O21</f>
        <v>57799.809599999993</v>
      </c>
      <c r="Q21" s="86">
        <f>(O21*'INGRESO DE DATOS '!$F$17)+O21</f>
        <v>60815.451839999994</v>
      </c>
      <c r="R21" s="89"/>
      <c r="S21" s="93">
        <f t="shared" si="3"/>
        <v>60495.798319327732</v>
      </c>
      <c r="T21" s="94">
        <f t="shared" si="4"/>
        <v>10235.094319327734</v>
      </c>
      <c r="U21" s="95">
        <f t="shared" si="6"/>
        <v>0.2036400906626325</v>
      </c>
      <c r="V21" s="83">
        <f t="shared" si="5"/>
        <v>72370.387689599986</v>
      </c>
      <c r="W21" s="38">
        <v>71990</v>
      </c>
    </row>
    <row r="22" spans="1:23" s="38" customFormat="1" ht="11.4" x14ac:dyDescent="0.2">
      <c r="A22" s="40">
        <v>19</v>
      </c>
      <c r="B22" s="41" t="s">
        <v>314</v>
      </c>
      <c r="C22" s="42" t="s">
        <v>189</v>
      </c>
      <c r="D22" s="44" t="s">
        <v>221</v>
      </c>
      <c r="E22" s="55">
        <f>VLOOKUP('LISTA COSTOS 100%'!D22,'INGRESO DE DATOS '!$B$6:$C$24,2,FALSE)</f>
        <v>13025</v>
      </c>
      <c r="F22" s="44" t="s">
        <v>403</v>
      </c>
      <c r="G22" s="55">
        <f>VLOOKUP('LISTA COSTOS 100%'!F22,'INGRESO DE DATOS '!$B$6:$C$24,2,FALSE)</f>
        <v>17864</v>
      </c>
      <c r="H22" s="44" t="s">
        <v>218</v>
      </c>
      <c r="I22" s="55">
        <f>VLOOKUP('LISTA COSTOS 100%'!H22,'INGRESO DE DATOS '!$B$6:$C$24,2,FALSE)</f>
        <v>11765</v>
      </c>
      <c r="J22" s="76">
        <f>'INGRESO DE DATOS '!$H$7</f>
        <v>4500</v>
      </c>
      <c r="K22" s="84">
        <f>'INGRESO DE DATOS '!$H$6</f>
        <v>3000</v>
      </c>
      <c r="L22" s="85">
        <f t="shared" si="2"/>
        <v>50154</v>
      </c>
      <c r="M22" s="86">
        <f>(L22*'INGRESO DE DATOS '!$F$14)+L22</f>
        <v>51658.62</v>
      </c>
      <c r="N22" s="85">
        <f>M22*'INGRESO DE DATOS '!$F$15</f>
        <v>2066.3448000000003</v>
      </c>
      <c r="O22" s="86">
        <f>(M22*'INGRESO DE DATOS '!$F$15)+M22</f>
        <v>53724.964800000002</v>
      </c>
      <c r="P22" s="85">
        <f>(O22*'INGRESO DE DATOS '!$F$16)+O22</f>
        <v>61783.709520000004</v>
      </c>
      <c r="Q22" s="86">
        <f>(O22*'INGRESO DE DATOS '!$F$17)+O22</f>
        <v>65007.207408000002</v>
      </c>
      <c r="R22" s="89"/>
      <c r="S22" s="93">
        <f t="shared" si="3"/>
        <v>64697.478991596639</v>
      </c>
      <c r="T22" s="94">
        <f t="shared" si="4"/>
        <v>10972.514191596638</v>
      </c>
      <c r="U22" s="95">
        <f t="shared" si="6"/>
        <v>0.20423492565222934</v>
      </c>
      <c r="V22" s="83">
        <f t="shared" si="5"/>
        <v>77358.576815520006</v>
      </c>
      <c r="W22" s="38">
        <v>76990</v>
      </c>
    </row>
    <row r="23" spans="1:23" s="38" customFormat="1" ht="11.4" x14ac:dyDescent="0.2">
      <c r="A23" s="40">
        <v>20</v>
      </c>
      <c r="B23" s="41" t="s">
        <v>315</v>
      </c>
      <c r="C23" s="42" t="s">
        <v>288</v>
      </c>
      <c r="D23" s="44" t="s">
        <v>221</v>
      </c>
      <c r="E23" s="55">
        <f>VLOOKUP('LISTA COSTOS 100%'!D23,'INGRESO DE DATOS '!$B$6:$C$24,2,FALSE)</f>
        <v>13025</v>
      </c>
      <c r="F23" s="44" t="s">
        <v>404</v>
      </c>
      <c r="G23" s="55">
        <f>VLOOKUP('LISTA COSTOS 100%'!F23,'INGRESO DE DATOS '!$B$6:$C$24,2,FALSE)</f>
        <v>20842</v>
      </c>
      <c r="H23" s="44" t="s">
        <v>218</v>
      </c>
      <c r="I23" s="55">
        <f>VLOOKUP('LISTA COSTOS 100%'!H23,'INGRESO DE DATOS '!$B$6:$C$24,2,FALSE)</f>
        <v>11765</v>
      </c>
      <c r="J23" s="76">
        <f>'INGRESO DE DATOS '!$H$7</f>
        <v>4500</v>
      </c>
      <c r="K23" s="84">
        <f>'INGRESO DE DATOS '!$H$6</f>
        <v>3000</v>
      </c>
      <c r="L23" s="85">
        <f t="shared" si="2"/>
        <v>53132</v>
      </c>
      <c r="M23" s="86">
        <f>(L23*'INGRESO DE DATOS '!$F$14)+L23</f>
        <v>54725.96</v>
      </c>
      <c r="N23" s="85">
        <f>M23*'INGRESO DE DATOS '!$F$15</f>
        <v>2189.0383999999999</v>
      </c>
      <c r="O23" s="86">
        <f>(M23*'INGRESO DE DATOS '!$F$15)+M23</f>
        <v>56914.998399999997</v>
      </c>
      <c r="P23" s="85">
        <f>(O23*'INGRESO DE DATOS '!$F$16)+O23</f>
        <v>65452.248159999996</v>
      </c>
      <c r="Q23" s="86">
        <f>(O23*'INGRESO DE DATOS '!$F$17)+O23</f>
        <v>68867.148063999994</v>
      </c>
      <c r="R23" s="89"/>
      <c r="S23" s="93">
        <f t="shared" si="3"/>
        <v>68058.823529411762</v>
      </c>
      <c r="T23" s="94">
        <f t="shared" si="4"/>
        <v>11143.825129411765</v>
      </c>
      <c r="U23" s="95">
        <f t="shared" si="6"/>
        <v>0.1957976885300548</v>
      </c>
      <c r="V23" s="83">
        <f t="shared" si="5"/>
        <v>81951.906196159995</v>
      </c>
      <c r="W23" s="38">
        <v>80990</v>
      </c>
    </row>
    <row r="24" spans="1:23" s="38" customFormat="1" ht="11.4" x14ac:dyDescent="0.2">
      <c r="A24" s="40">
        <v>21</v>
      </c>
      <c r="B24" s="41" t="s">
        <v>316</v>
      </c>
      <c r="C24" s="42" t="s">
        <v>289</v>
      </c>
      <c r="D24" s="44" t="s">
        <v>221</v>
      </c>
      <c r="E24" s="55">
        <f>VLOOKUP('LISTA COSTOS 100%'!D24,'INGRESO DE DATOS '!$B$6:$C$24,2,FALSE)</f>
        <v>13025</v>
      </c>
      <c r="F24" s="44" t="s">
        <v>405</v>
      </c>
      <c r="G24" s="55">
        <f>VLOOKUP('LISTA COSTOS 100%'!F24,'INGRESO DE DATOS '!$B$6:$C$24,2,FALSE)</f>
        <v>23819</v>
      </c>
      <c r="H24" s="44" t="s">
        <v>218</v>
      </c>
      <c r="I24" s="55">
        <f>VLOOKUP('LISTA COSTOS 100%'!H24,'INGRESO DE DATOS '!$B$6:$C$24,2,FALSE)</f>
        <v>11765</v>
      </c>
      <c r="J24" s="76">
        <f>'INGRESO DE DATOS '!$H$7</f>
        <v>4500</v>
      </c>
      <c r="K24" s="84">
        <f>'INGRESO DE DATOS '!$H$6</f>
        <v>3000</v>
      </c>
      <c r="L24" s="85">
        <f t="shared" si="2"/>
        <v>56109</v>
      </c>
      <c r="M24" s="86">
        <f>(L24*'INGRESO DE DATOS '!$F$14)+L24</f>
        <v>57792.27</v>
      </c>
      <c r="N24" s="85">
        <f>M24*'INGRESO DE DATOS '!$F$15</f>
        <v>2311.6907999999999</v>
      </c>
      <c r="O24" s="86">
        <f>(M24*'INGRESO DE DATOS '!$F$15)+M24</f>
        <v>60103.960799999993</v>
      </c>
      <c r="P24" s="85">
        <f>(O24*'INGRESO DE DATOS '!$F$16)+O24</f>
        <v>69119.554919999995</v>
      </c>
      <c r="Q24" s="86">
        <f>(O24*'INGRESO DE DATOS '!$F$17)+O24</f>
        <v>72725.79256799999</v>
      </c>
      <c r="R24" s="89"/>
      <c r="S24" s="93">
        <f t="shared" si="3"/>
        <v>72260.504201680669</v>
      </c>
      <c r="T24" s="94">
        <f t="shared" si="4"/>
        <v>12156.543401680676</v>
      </c>
      <c r="U24" s="95">
        <f t="shared" si="6"/>
        <v>0.20225860725106617</v>
      </c>
      <c r="V24" s="83">
        <f t="shared" si="5"/>
        <v>86543.693155919987</v>
      </c>
      <c r="W24" s="38">
        <v>85990</v>
      </c>
    </row>
    <row r="25" spans="1:23" s="38" customFormat="1" ht="11.4" x14ac:dyDescent="0.2">
      <c r="A25" s="40">
        <v>22</v>
      </c>
      <c r="B25" s="41" t="s">
        <v>317</v>
      </c>
      <c r="C25" s="37" t="s">
        <v>273</v>
      </c>
      <c r="D25" s="44" t="s">
        <v>221</v>
      </c>
      <c r="E25" s="55">
        <f>VLOOKUP('LISTA COSTOS 100%'!D25,'INGRESO DE DATOS '!$B$6:$C$24,2,FALSE)</f>
        <v>13025</v>
      </c>
      <c r="F25" s="44" t="s">
        <v>401</v>
      </c>
      <c r="G25" s="55">
        <f>VLOOKUP('LISTA COSTOS 100%'!F25,'INGRESO DE DATOS '!$B$6:$C$24,2,FALSE)</f>
        <v>5787</v>
      </c>
      <c r="H25" s="44" t="s">
        <v>221</v>
      </c>
      <c r="I25" s="55">
        <f>VLOOKUP('LISTA COSTOS 100%'!H25,'INGRESO DE DATOS '!$B$6:$C$24,2,FALSE)</f>
        <v>13025</v>
      </c>
      <c r="J25" s="76">
        <f>'INGRESO DE DATOS '!$H$7</f>
        <v>4500</v>
      </c>
      <c r="K25" s="84">
        <f>'INGRESO DE DATOS '!$H$6</f>
        <v>3000</v>
      </c>
      <c r="L25" s="85">
        <f t="shared" si="2"/>
        <v>39337</v>
      </c>
      <c r="M25" s="86">
        <f>(L25*'INGRESO DE DATOS '!$F$14)+L25</f>
        <v>40517.11</v>
      </c>
      <c r="N25" s="85">
        <f>M25*'INGRESO DE DATOS '!$F$15</f>
        <v>1620.6844000000001</v>
      </c>
      <c r="O25" s="86">
        <f>(M25*'INGRESO DE DATOS '!$F$15)+M25</f>
        <v>42137.794399999999</v>
      </c>
      <c r="P25" s="85">
        <f>(O25*'INGRESO DE DATOS '!$F$16)+O25</f>
        <v>48458.463559999997</v>
      </c>
      <c r="Q25" s="86">
        <f>(O25*'INGRESO DE DATOS '!$F$17)+O25</f>
        <v>50986.731224000003</v>
      </c>
      <c r="R25" s="89"/>
      <c r="S25" s="93">
        <f t="shared" si="3"/>
        <v>50411.764705882357</v>
      </c>
      <c r="T25" s="94">
        <f t="shared" si="4"/>
        <v>8273.9703058823579</v>
      </c>
      <c r="U25" s="95">
        <f t="shared" si="6"/>
        <v>0.19635508748607777</v>
      </c>
      <c r="V25" s="83">
        <f t="shared" si="5"/>
        <v>60674.210156560002</v>
      </c>
      <c r="W25" s="38">
        <v>59990</v>
      </c>
    </row>
    <row r="26" spans="1:23" s="38" customFormat="1" ht="11.4" x14ac:dyDescent="0.2">
      <c r="A26" s="40">
        <v>23</v>
      </c>
      <c r="B26" s="41" t="s">
        <v>318</v>
      </c>
      <c r="C26" s="42" t="s">
        <v>274</v>
      </c>
      <c r="D26" s="44" t="s">
        <v>221</v>
      </c>
      <c r="E26" s="55">
        <f>VLOOKUP('LISTA COSTOS 100%'!D26,'INGRESO DE DATOS '!$B$6:$C$24,2,FALSE)</f>
        <v>13025</v>
      </c>
      <c r="F26" s="44" t="s">
        <v>400</v>
      </c>
      <c r="G26" s="55">
        <f>VLOOKUP('LISTA COSTOS 100%'!F26,'INGRESO DE DATOS '!$B$6:$C$24,2,FALSE)</f>
        <v>8347</v>
      </c>
      <c r="H26" s="44" t="s">
        <v>221</v>
      </c>
      <c r="I26" s="55">
        <f>VLOOKUP('LISTA COSTOS 100%'!H26,'INGRESO DE DATOS '!$B$6:$C$24,2,FALSE)</f>
        <v>13025</v>
      </c>
      <c r="J26" s="76">
        <f>'INGRESO DE DATOS '!$H$7</f>
        <v>4500</v>
      </c>
      <c r="K26" s="84">
        <f>'INGRESO DE DATOS '!$H$6</f>
        <v>3000</v>
      </c>
      <c r="L26" s="85">
        <f t="shared" si="2"/>
        <v>41897</v>
      </c>
      <c r="M26" s="86">
        <f>(L26*'INGRESO DE DATOS '!$F$14)+L26</f>
        <v>43153.91</v>
      </c>
      <c r="N26" s="85">
        <f>M26*'INGRESO DE DATOS '!$F$15</f>
        <v>1726.1564000000001</v>
      </c>
      <c r="O26" s="86">
        <f>(M26*'INGRESO DE DATOS '!$F$15)+M26</f>
        <v>44880.066400000003</v>
      </c>
      <c r="P26" s="85">
        <f>(O26*'INGRESO DE DATOS '!$F$16)+O26</f>
        <v>51612.076360000006</v>
      </c>
      <c r="Q26" s="86">
        <f>(O26*'INGRESO DE DATOS '!$F$17)+O26</f>
        <v>54304.880344000005</v>
      </c>
      <c r="R26" s="89"/>
      <c r="S26" s="93">
        <f t="shared" si="3"/>
        <v>53773.10924369748</v>
      </c>
      <c r="T26" s="94">
        <f t="shared" si="4"/>
        <v>8893.0428436974762</v>
      </c>
      <c r="U26" s="95">
        <f t="shared" si="6"/>
        <v>0.19815128534875509</v>
      </c>
      <c r="V26" s="83">
        <f t="shared" si="5"/>
        <v>64622.807609360003</v>
      </c>
      <c r="W26" s="38">
        <v>63990</v>
      </c>
    </row>
    <row r="27" spans="1:23" s="38" customFormat="1" ht="11.4" x14ac:dyDescent="0.2">
      <c r="A27" s="40">
        <v>24</v>
      </c>
      <c r="B27" s="41" t="s">
        <v>319</v>
      </c>
      <c r="C27" s="42" t="s">
        <v>275</v>
      </c>
      <c r="D27" s="44" t="s">
        <v>221</v>
      </c>
      <c r="E27" s="55">
        <f>VLOOKUP('LISTA COSTOS 100%'!D27,'INGRESO DE DATOS '!$B$6:$C$24,2,FALSE)</f>
        <v>13025</v>
      </c>
      <c r="F27" s="44" t="s">
        <v>399</v>
      </c>
      <c r="G27" s="55">
        <f>VLOOKUP('LISTA COSTOS 100%'!F27,'INGRESO DE DATOS '!$B$6:$C$24,2,FALSE)</f>
        <v>11730</v>
      </c>
      <c r="H27" s="44" t="s">
        <v>221</v>
      </c>
      <c r="I27" s="55">
        <f>VLOOKUP('LISTA COSTOS 100%'!H27,'INGRESO DE DATOS '!$B$6:$C$24,2,FALSE)</f>
        <v>13025</v>
      </c>
      <c r="J27" s="76">
        <f>'INGRESO DE DATOS '!$H$7</f>
        <v>4500</v>
      </c>
      <c r="K27" s="84">
        <f>'INGRESO DE DATOS '!$H$6</f>
        <v>3000</v>
      </c>
      <c r="L27" s="85">
        <f t="shared" si="2"/>
        <v>45280</v>
      </c>
      <c r="M27" s="86">
        <f>(L27*'INGRESO DE DATOS '!$F$14)+L27</f>
        <v>46638.400000000001</v>
      </c>
      <c r="N27" s="85">
        <f>M27*'INGRESO DE DATOS '!$F$15</f>
        <v>1865.5360000000001</v>
      </c>
      <c r="O27" s="86">
        <f>(M27*'INGRESO DE DATOS '!$F$15)+M27</f>
        <v>48503.936000000002</v>
      </c>
      <c r="P27" s="85">
        <f>(O27*'INGRESO DE DATOS '!$F$16)+O27</f>
        <v>55779.526400000002</v>
      </c>
      <c r="Q27" s="86">
        <f>(O27*'INGRESO DE DATOS '!$F$17)+O27</f>
        <v>58689.762560000003</v>
      </c>
      <c r="R27" s="89"/>
      <c r="S27" s="93">
        <f t="shared" si="3"/>
        <v>57974.789915966387</v>
      </c>
      <c r="T27" s="94">
        <f t="shared" si="4"/>
        <v>9470.8539159663851</v>
      </c>
      <c r="U27" s="95">
        <f t="shared" si="6"/>
        <v>0.19525949225989381</v>
      </c>
      <c r="V27" s="83">
        <f t="shared" si="5"/>
        <v>69840.817446400004</v>
      </c>
      <c r="W27" s="38">
        <v>68990</v>
      </c>
    </row>
    <row r="28" spans="1:23" s="38" customFormat="1" ht="11.4" x14ac:dyDescent="0.2">
      <c r="A28" s="40">
        <v>25</v>
      </c>
      <c r="B28" s="41" t="s">
        <v>320</v>
      </c>
      <c r="C28" s="42" t="s">
        <v>276</v>
      </c>
      <c r="D28" s="44" t="s">
        <v>221</v>
      </c>
      <c r="E28" s="55">
        <f>VLOOKUP('LISTA COSTOS 100%'!D28,'INGRESO DE DATOS '!$B$6:$C$24,2,FALSE)</f>
        <v>13025</v>
      </c>
      <c r="F28" s="44" t="s">
        <v>402</v>
      </c>
      <c r="G28" s="55">
        <f>VLOOKUP('LISTA COSTOS 100%'!F28,'INGRESO DE DATOS '!$B$6:$C$24,2,FALSE)</f>
        <v>14630</v>
      </c>
      <c r="H28" s="44" t="s">
        <v>221</v>
      </c>
      <c r="I28" s="55">
        <f>VLOOKUP('LISTA COSTOS 100%'!H28,'INGRESO DE DATOS '!$B$6:$C$24,2,FALSE)</f>
        <v>13025</v>
      </c>
      <c r="J28" s="76">
        <f>'INGRESO DE DATOS '!$H$7</f>
        <v>4500</v>
      </c>
      <c r="K28" s="84">
        <f>'INGRESO DE DATOS '!$H$6</f>
        <v>3000</v>
      </c>
      <c r="L28" s="85">
        <f t="shared" si="2"/>
        <v>48180</v>
      </c>
      <c r="M28" s="86">
        <f>(L28*'INGRESO DE DATOS '!$F$14)+L28</f>
        <v>49625.4</v>
      </c>
      <c r="N28" s="85">
        <f>M28*'INGRESO DE DATOS '!$F$15</f>
        <v>1985.0160000000001</v>
      </c>
      <c r="O28" s="86">
        <f>(M28*'INGRESO DE DATOS '!$F$15)+M28</f>
        <v>51610.416000000005</v>
      </c>
      <c r="P28" s="85">
        <f>(O28*'INGRESO DE DATOS '!$F$16)+O28</f>
        <v>59351.978400000007</v>
      </c>
      <c r="Q28" s="86">
        <f>(O28*'INGRESO DE DATOS '!$F$17)+O28</f>
        <v>62448.603360000008</v>
      </c>
      <c r="R28" s="89"/>
      <c r="S28" s="93">
        <f t="shared" si="3"/>
        <v>62176.470588235294</v>
      </c>
      <c r="T28" s="94">
        <f t="shared" si="4"/>
        <v>10566.054588235289</v>
      </c>
      <c r="U28" s="95">
        <f t="shared" si="6"/>
        <v>0.20472717344954722</v>
      </c>
      <c r="V28" s="83">
        <f t="shared" si="5"/>
        <v>74313.837998400006</v>
      </c>
      <c r="W28" s="38">
        <v>73990</v>
      </c>
    </row>
    <row r="29" spans="1:23" s="38" customFormat="1" ht="11.4" x14ac:dyDescent="0.2">
      <c r="A29" s="40">
        <v>26</v>
      </c>
      <c r="B29" s="41" t="s">
        <v>321</v>
      </c>
      <c r="C29" s="42" t="s">
        <v>277</v>
      </c>
      <c r="D29" s="44" t="s">
        <v>221</v>
      </c>
      <c r="E29" s="55">
        <f>VLOOKUP('LISTA COSTOS 100%'!D29,'INGRESO DE DATOS '!$B$6:$C$24,2,FALSE)</f>
        <v>13025</v>
      </c>
      <c r="F29" s="44" t="s">
        <v>403</v>
      </c>
      <c r="G29" s="55">
        <f>VLOOKUP('LISTA COSTOS 100%'!F29,'INGRESO DE DATOS '!$B$6:$C$24,2,FALSE)</f>
        <v>17864</v>
      </c>
      <c r="H29" s="44" t="s">
        <v>221</v>
      </c>
      <c r="I29" s="55">
        <f>VLOOKUP('LISTA COSTOS 100%'!H29,'INGRESO DE DATOS '!$B$6:$C$24,2,FALSE)</f>
        <v>13025</v>
      </c>
      <c r="J29" s="76">
        <f>'INGRESO DE DATOS '!$H$7</f>
        <v>4500</v>
      </c>
      <c r="K29" s="84">
        <f>'INGRESO DE DATOS '!$H$6</f>
        <v>3000</v>
      </c>
      <c r="L29" s="85">
        <f t="shared" si="2"/>
        <v>51414</v>
      </c>
      <c r="M29" s="86">
        <f>(L29*'INGRESO DE DATOS '!$F$14)+L29</f>
        <v>52956.42</v>
      </c>
      <c r="N29" s="85">
        <f>M29*'INGRESO DE DATOS '!$F$15</f>
        <v>2118.2568000000001</v>
      </c>
      <c r="O29" s="86">
        <f>(M29*'INGRESO DE DATOS '!$F$15)+M29</f>
        <v>55074.676800000001</v>
      </c>
      <c r="P29" s="85">
        <f>(O29*'INGRESO DE DATOS '!$F$16)+O29</f>
        <v>63335.878320000003</v>
      </c>
      <c r="Q29" s="86">
        <f>(O29*'INGRESO DE DATOS '!$F$17)+O29</f>
        <v>66640.358928000001</v>
      </c>
      <c r="R29" s="89"/>
      <c r="S29" s="93">
        <f t="shared" si="3"/>
        <v>66378.151260504208</v>
      </c>
      <c r="T29" s="94">
        <f t="shared" si="4"/>
        <v>11303.474460504207</v>
      </c>
      <c r="U29" s="95">
        <f t="shared" si="6"/>
        <v>0.20523905208834939</v>
      </c>
      <c r="V29" s="83">
        <f t="shared" si="5"/>
        <v>79302.027124319997</v>
      </c>
      <c r="W29" s="38">
        <v>78990</v>
      </c>
    </row>
    <row r="30" spans="1:23" s="38" customFormat="1" ht="11.4" x14ac:dyDescent="0.2">
      <c r="A30" s="40">
        <v>27</v>
      </c>
      <c r="B30" s="41" t="s">
        <v>322</v>
      </c>
      <c r="C30" s="42" t="s">
        <v>290</v>
      </c>
      <c r="D30" s="44" t="s">
        <v>221</v>
      </c>
      <c r="E30" s="55">
        <f>VLOOKUP('LISTA COSTOS 100%'!D30,'INGRESO DE DATOS '!$B$6:$C$24,2,FALSE)</f>
        <v>13025</v>
      </c>
      <c r="F30" s="44" t="s">
        <v>404</v>
      </c>
      <c r="G30" s="55">
        <f>VLOOKUP('LISTA COSTOS 100%'!F30,'INGRESO DE DATOS '!$B$6:$C$24,2,FALSE)</f>
        <v>20842</v>
      </c>
      <c r="H30" s="44" t="s">
        <v>221</v>
      </c>
      <c r="I30" s="55">
        <f>VLOOKUP('LISTA COSTOS 100%'!H30,'INGRESO DE DATOS '!$B$6:$C$24,2,FALSE)</f>
        <v>13025</v>
      </c>
      <c r="J30" s="76">
        <f>'INGRESO DE DATOS '!$H$7</f>
        <v>4500</v>
      </c>
      <c r="K30" s="84">
        <f>'INGRESO DE DATOS '!$H$6</f>
        <v>3000</v>
      </c>
      <c r="L30" s="85">
        <f t="shared" si="2"/>
        <v>54392</v>
      </c>
      <c r="M30" s="86">
        <f>(L30*'INGRESO DE DATOS '!$F$14)+L30</f>
        <v>56023.76</v>
      </c>
      <c r="N30" s="85">
        <f>M30*'INGRESO DE DATOS '!$F$15</f>
        <v>2240.9504000000002</v>
      </c>
      <c r="O30" s="86">
        <f>(M30*'INGRESO DE DATOS '!$F$15)+M30</f>
        <v>58264.710400000004</v>
      </c>
      <c r="P30" s="85">
        <f>(O30*'INGRESO DE DATOS '!$F$16)+O30</f>
        <v>67004.416960000002</v>
      </c>
      <c r="Q30" s="86">
        <f>(O30*'INGRESO DE DATOS '!$F$17)+O30</f>
        <v>70500.299584000008</v>
      </c>
      <c r="R30" s="89"/>
      <c r="S30" s="93">
        <f t="shared" si="3"/>
        <v>69739.495798319331</v>
      </c>
      <c r="T30" s="94">
        <f t="shared" si="4"/>
        <v>11474.785398319327</v>
      </c>
      <c r="U30" s="95">
        <f t="shared" si="6"/>
        <v>0.19694228838592712</v>
      </c>
      <c r="V30" s="83">
        <f t="shared" si="5"/>
        <v>83895.35650496</v>
      </c>
      <c r="W30" s="38">
        <v>82990</v>
      </c>
    </row>
    <row r="31" spans="1:23" s="38" customFormat="1" ht="11.4" x14ac:dyDescent="0.2">
      <c r="A31" s="40">
        <v>28</v>
      </c>
      <c r="B31" s="41" t="s">
        <v>323</v>
      </c>
      <c r="C31" s="42" t="s">
        <v>291</v>
      </c>
      <c r="D31" s="44" t="s">
        <v>221</v>
      </c>
      <c r="E31" s="55">
        <f>VLOOKUP('LISTA COSTOS 100%'!D31,'INGRESO DE DATOS '!$B$6:$C$24,2,FALSE)</f>
        <v>13025</v>
      </c>
      <c r="F31" s="44" t="s">
        <v>405</v>
      </c>
      <c r="G31" s="55">
        <f>VLOOKUP('LISTA COSTOS 100%'!F31,'INGRESO DE DATOS '!$B$6:$C$24,2,FALSE)</f>
        <v>23819</v>
      </c>
      <c r="H31" s="44" t="s">
        <v>221</v>
      </c>
      <c r="I31" s="55">
        <f>VLOOKUP('LISTA COSTOS 100%'!H31,'INGRESO DE DATOS '!$B$6:$C$24,2,FALSE)</f>
        <v>13025</v>
      </c>
      <c r="J31" s="76">
        <f>'INGRESO DE DATOS '!$H$7</f>
        <v>4500</v>
      </c>
      <c r="K31" s="84">
        <f>'INGRESO DE DATOS '!$H$6</f>
        <v>3000</v>
      </c>
      <c r="L31" s="85">
        <f t="shared" si="2"/>
        <v>57369</v>
      </c>
      <c r="M31" s="86">
        <f>(L31*'INGRESO DE DATOS '!$F$14)+L31</f>
        <v>59090.07</v>
      </c>
      <c r="N31" s="85">
        <f>M31*'INGRESO DE DATOS '!$F$15</f>
        <v>2363.6028000000001</v>
      </c>
      <c r="O31" s="86">
        <f>(M31*'INGRESO DE DATOS '!$F$15)+M31</f>
        <v>61453.6728</v>
      </c>
      <c r="P31" s="85">
        <f>(O31*'INGRESO DE DATOS '!$F$16)+O31</f>
        <v>70671.723719999995</v>
      </c>
      <c r="Q31" s="86">
        <f>(O31*'INGRESO DE DATOS '!$F$17)+O31</f>
        <v>74358.944088000004</v>
      </c>
      <c r="R31" s="89"/>
      <c r="S31" s="93">
        <f t="shared" si="3"/>
        <v>73941.176470588238</v>
      </c>
      <c r="T31" s="94">
        <f t="shared" si="4"/>
        <v>12487.503670588238</v>
      </c>
      <c r="U31" s="95">
        <f t="shared" si="6"/>
        <v>0.20320190969266588</v>
      </c>
      <c r="V31" s="83">
        <f t="shared" si="5"/>
        <v>88487.143464720008</v>
      </c>
      <c r="W31" s="38">
        <v>87990</v>
      </c>
    </row>
    <row r="32" spans="1:23" s="38" customFormat="1" ht="11.4" x14ac:dyDescent="0.2">
      <c r="A32" s="40">
        <v>29</v>
      </c>
      <c r="B32" s="41" t="s">
        <v>324</v>
      </c>
      <c r="C32" s="37" t="s">
        <v>192</v>
      </c>
      <c r="D32" s="44" t="s">
        <v>220</v>
      </c>
      <c r="E32" s="55">
        <f>VLOOKUP('LISTA COSTOS 100%'!D32,'INGRESO DE DATOS '!$B$6:$C$24,2,FALSE)</f>
        <v>16810</v>
      </c>
      <c r="F32" s="44" t="s">
        <v>401</v>
      </c>
      <c r="G32" s="55">
        <f>VLOOKUP('LISTA COSTOS 100%'!F32,'INGRESO DE DATOS '!$B$6:$C$24,2,FALSE)</f>
        <v>5787</v>
      </c>
      <c r="H32" s="44" t="s">
        <v>218</v>
      </c>
      <c r="I32" s="55">
        <f>VLOOKUP('LISTA COSTOS 100%'!H32,'INGRESO DE DATOS '!$B$6:$C$24,2,FALSE)</f>
        <v>11765</v>
      </c>
      <c r="J32" s="76">
        <f>'INGRESO DE DATOS '!$H$7</f>
        <v>4500</v>
      </c>
      <c r="K32" s="84">
        <f>'INGRESO DE DATOS '!$H$6</f>
        <v>3000</v>
      </c>
      <c r="L32" s="85">
        <f t="shared" si="2"/>
        <v>41862</v>
      </c>
      <c r="M32" s="86">
        <f>(L32*'INGRESO DE DATOS '!$F$14)+L32</f>
        <v>43117.86</v>
      </c>
      <c r="N32" s="85">
        <f>M32*'INGRESO DE DATOS '!$F$15</f>
        <v>1724.7144000000001</v>
      </c>
      <c r="O32" s="86">
        <f>(M32*'INGRESO DE DATOS '!$F$15)+M32</f>
        <v>44842.574399999998</v>
      </c>
      <c r="P32" s="85">
        <f>(O32*'INGRESO DE DATOS '!$F$16)+O32</f>
        <v>51568.96056</v>
      </c>
      <c r="Q32" s="86">
        <f>(O32*'INGRESO DE DATOS '!$F$17)+O32</f>
        <v>54259.515023999993</v>
      </c>
      <c r="R32" s="89"/>
      <c r="S32" s="93">
        <f t="shared" si="3"/>
        <v>53773.10924369748</v>
      </c>
      <c r="T32" s="94">
        <f t="shared" si="4"/>
        <v>8930.5348436974818</v>
      </c>
      <c r="U32" s="95">
        <f t="shared" si="6"/>
        <v>0.1991530362203621</v>
      </c>
      <c r="V32" s="83">
        <f t="shared" si="5"/>
        <v>64568.822878559986</v>
      </c>
      <c r="W32" s="38">
        <v>63990</v>
      </c>
    </row>
    <row r="33" spans="1:23" s="38" customFormat="1" ht="11.4" x14ac:dyDescent="0.2">
      <c r="A33" s="40">
        <v>30</v>
      </c>
      <c r="B33" s="41" t="s">
        <v>325</v>
      </c>
      <c r="C33" s="42" t="s">
        <v>193</v>
      </c>
      <c r="D33" s="44" t="s">
        <v>220</v>
      </c>
      <c r="E33" s="55">
        <f>VLOOKUP('LISTA COSTOS 100%'!D33,'INGRESO DE DATOS '!$B$6:$C$24,2,FALSE)</f>
        <v>16810</v>
      </c>
      <c r="F33" s="44" t="s">
        <v>400</v>
      </c>
      <c r="G33" s="55">
        <f>VLOOKUP('LISTA COSTOS 100%'!F33,'INGRESO DE DATOS '!$B$6:$C$24,2,FALSE)</f>
        <v>8347</v>
      </c>
      <c r="H33" s="44" t="s">
        <v>218</v>
      </c>
      <c r="I33" s="55">
        <f>VLOOKUP('LISTA COSTOS 100%'!H33,'INGRESO DE DATOS '!$B$6:$C$24,2,FALSE)</f>
        <v>11765</v>
      </c>
      <c r="J33" s="76">
        <f>'INGRESO DE DATOS '!$H$7</f>
        <v>4500</v>
      </c>
      <c r="K33" s="84">
        <f>'INGRESO DE DATOS '!$H$6</f>
        <v>3000</v>
      </c>
      <c r="L33" s="85">
        <f t="shared" si="2"/>
        <v>44422</v>
      </c>
      <c r="M33" s="86">
        <f>(L33*'INGRESO DE DATOS '!$F$14)+L33</f>
        <v>45754.66</v>
      </c>
      <c r="N33" s="85">
        <f>M33*'INGRESO DE DATOS '!$F$15</f>
        <v>1830.1864000000003</v>
      </c>
      <c r="O33" s="86">
        <f>(M33*'INGRESO DE DATOS '!$F$15)+M33</f>
        <v>47584.846400000002</v>
      </c>
      <c r="P33" s="85">
        <f>(O33*'INGRESO DE DATOS '!$F$16)+O33</f>
        <v>54722.573360000002</v>
      </c>
      <c r="Q33" s="86">
        <f>(O33*'INGRESO DE DATOS '!$F$17)+O33</f>
        <v>57577.664144000002</v>
      </c>
      <c r="R33" s="89"/>
      <c r="S33" s="93">
        <f t="shared" si="3"/>
        <v>57134.45378151261</v>
      </c>
      <c r="T33" s="94">
        <f t="shared" si="4"/>
        <v>9549.6073815126074</v>
      </c>
      <c r="U33" s="95">
        <f t="shared" si="6"/>
        <v>0.20068589275750204</v>
      </c>
      <c r="V33" s="83">
        <f t="shared" si="5"/>
        <v>68517.420331360001</v>
      </c>
      <c r="W33" s="38">
        <v>67990</v>
      </c>
    </row>
    <row r="34" spans="1:23" s="38" customFormat="1" ht="11.4" x14ac:dyDescent="0.2">
      <c r="A34" s="40">
        <v>31</v>
      </c>
      <c r="B34" s="41" t="s">
        <v>326</v>
      </c>
      <c r="C34" s="42" t="s">
        <v>194</v>
      </c>
      <c r="D34" s="44" t="s">
        <v>220</v>
      </c>
      <c r="E34" s="55">
        <f>VLOOKUP('LISTA COSTOS 100%'!D34,'INGRESO DE DATOS '!$B$6:$C$24,2,FALSE)</f>
        <v>16810</v>
      </c>
      <c r="F34" s="44" t="s">
        <v>399</v>
      </c>
      <c r="G34" s="55">
        <f>VLOOKUP('LISTA COSTOS 100%'!F34,'INGRESO DE DATOS '!$B$6:$C$24,2,FALSE)</f>
        <v>11730</v>
      </c>
      <c r="H34" s="44" t="s">
        <v>218</v>
      </c>
      <c r="I34" s="55">
        <f>VLOOKUP('LISTA COSTOS 100%'!H34,'INGRESO DE DATOS '!$B$6:$C$24,2,FALSE)</f>
        <v>11765</v>
      </c>
      <c r="J34" s="76">
        <f>'INGRESO DE DATOS '!$H$7</f>
        <v>4500</v>
      </c>
      <c r="K34" s="84">
        <f>'INGRESO DE DATOS '!$H$6</f>
        <v>3000</v>
      </c>
      <c r="L34" s="85">
        <f t="shared" si="2"/>
        <v>47805</v>
      </c>
      <c r="M34" s="86">
        <f>(L34*'INGRESO DE DATOS '!$F$14)+L34</f>
        <v>49239.15</v>
      </c>
      <c r="N34" s="85">
        <f>M34*'INGRESO DE DATOS '!$F$15</f>
        <v>1969.566</v>
      </c>
      <c r="O34" s="86">
        <f>(M34*'INGRESO DE DATOS '!$F$15)+M34</f>
        <v>51208.716</v>
      </c>
      <c r="P34" s="85">
        <f>(O34*'INGRESO DE DATOS '!$F$16)+O34</f>
        <v>58890.023399999998</v>
      </c>
      <c r="Q34" s="86">
        <f>(O34*'INGRESO DE DATOS '!$F$17)+O34</f>
        <v>61962.54636</v>
      </c>
      <c r="R34" s="89"/>
      <c r="S34" s="93">
        <f t="shared" si="3"/>
        <v>61336.134453781517</v>
      </c>
      <c r="T34" s="94">
        <f t="shared" si="4"/>
        <v>10127.418453781516</v>
      </c>
      <c r="U34" s="95">
        <f t="shared" si="6"/>
        <v>0.19776747485294333</v>
      </c>
      <c r="V34" s="83">
        <f t="shared" si="5"/>
        <v>73735.430168399995</v>
      </c>
      <c r="W34" s="38">
        <v>72990</v>
      </c>
    </row>
    <row r="35" spans="1:23" s="38" customFormat="1" ht="11.4" x14ac:dyDescent="0.2">
      <c r="A35" s="40">
        <v>32</v>
      </c>
      <c r="B35" s="41" t="s">
        <v>327</v>
      </c>
      <c r="C35" s="42" t="s">
        <v>195</v>
      </c>
      <c r="D35" s="44" t="s">
        <v>220</v>
      </c>
      <c r="E35" s="55">
        <f>VLOOKUP('LISTA COSTOS 100%'!D35,'INGRESO DE DATOS '!$B$6:$C$24,2,FALSE)</f>
        <v>16810</v>
      </c>
      <c r="F35" s="44" t="s">
        <v>402</v>
      </c>
      <c r="G35" s="55">
        <f>VLOOKUP('LISTA COSTOS 100%'!F35,'INGRESO DE DATOS '!$B$6:$C$24,2,FALSE)</f>
        <v>14630</v>
      </c>
      <c r="H35" s="44" t="s">
        <v>218</v>
      </c>
      <c r="I35" s="55">
        <f>VLOOKUP('LISTA COSTOS 100%'!H35,'INGRESO DE DATOS '!$B$6:$C$24,2,FALSE)</f>
        <v>11765</v>
      </c>
      <c r="J35" s="76">
        <f>'INGRESO DE DATOS '!$H$7</f>
        <v>4500</v>
      </c>
      <c r="K35" s="84">
        <f>'INGRESO DE DATOS '!$H$6</f>
        <v>3000</v>
      </c>
      <c r="L35" s="85">
        <f t="shared" si="2"/>
        <v>50705</v>
      </c>
      <c r="M35" s="86">
        <f>(L35*'INGRESO DE DATOS '!$F$14)+L35</f>
        <v>52226.15</v>
      </c>
      <c r="N35" s="85">
        <f>M35*'INGRESO DE DATOS '!$F$15</f>
        <v>2089.0460000000003</v>
      </c>
      <c r="O35" s="86">
        <f>(M35*'INGRESO DE DATOS '!$F$15)+M35</f>
        <v>54315.196000000004</v>
      </c>
      <c r="P35" s="85">
        <f>(O35*'INGRESO DE DATOS '!$F$16)+O35</f>
        <v>62462.475400000003</v>
      </c>
      <c r="Q35" s="86">
        <f>(O35*'INGRESO DE DATOS '!$F$17)+O35</f>
        <v>65721.387159999998</v>
      </c>
      <c r="R35" s="89"/>
      <c r="S35" s="93">
        <f t="shared" si="3"/>
        <v>65537.815126050424</v>
      </c>
      <c r="T35" s="94">
        <f t="shared" si="4"/>
        <v>11222.61912605042</v>
      </c>
      <c r="U35" s="95">
        <f t="shared" si="6"/>
        <v>0.20662024539229168</v>
      </c>
      <c r="V35" s="83">
        <f t="shared" si="5"/>
        <v>78208.450720399996</v>
      </c>
      <c r="W35" s="38">
        <v>77990</v>
      </c>
    </row>
    <row r="36" spans="1:23" s="38" customFormat="1" ht="11.4" x14ac:dyDescent="0.2">
      <c r="A36" s="40">
        <v>33</v>
      </c>
      <c r="B36" s="41" t="s">
        <v>328</v>
      </c>
      <c r="C36" s="42" t="s">
        <v>196</v>
      </c>
      <c r="D36" s="44" t="s">
        <v>220</v>
      </c>
      <c r="E36" s="55">
        <f>VLOOKUP('LISTA COSTOS 100%'!D36,'INGRESO DE DATOS '!$B$6:$C$24,2,FALSE)</f>
        <v>16810</v>
      </c>
      <c r="F36" s="44" t="s">
        <v>403</v>
      </c>
      <c r="G36" s="55">
        <f>VLOOKUP('LISTA COSTOS 100%'!F36,'INGRESO DE DATOS '!$B$6:$C$24,2,FALSE)</f>
        <v>17864</v>
      </c>
      <c r="H36" s="44" t="s">
        <v>218</v>
      </c>
      <c r="I36" s="55">
        <f>VLOOKUP('LISTA COSTOS 100%'!H36,'INGRESO DE DATOS '!$B$6:$C$24,2,FALSE)</f>
        <v>11765</v>
      </c>
      <c r="J36" s="76">
        <f>'INGRESO DE DATOS '!$H$7</f>
        <v>4500</v>
      </c>
      <c r="K36" s="84">
        <f>'INGRESO DE DATOS '!$H$6</f>
        <v>3000</v>
      </c>
      <c r="L36" s="85">
        <f t="shared" si="2"/>
        <v>53939</v>
      </c>
      <c r="M36" s="86">
        <f>(L36*'INGRESO DE DATOS '!$F$14)+L36</f>
        <v>55557.17</v>
      </c>
      <c r="N36" s="85">
        <f>M36*'INGRESO DE DATOS '!$F$15</f>
        <v>2222.2867999999999</v>
      </c>
      <c r="O36" s="86">
        <f>(M36*'INGRESO DE DATOS '!$F$15)+M36</f>
        <v>57779.4568</v>
      </c>
      <c r="P36" s="85">
        <f>(O36*'INGRESO DE DATOS '!$F$16)+O36</f>
        <v>66446.375319999992</v>
      </c>
      <c r="Q36" s="86">
        <f>(O36*'INGRESO DE DATOS '!$F$17)+O36</f>
        <v>69913.142728000006</v>
      </c>
      <c r="R36" s="89"/>
      <c r="S36" s="93">
        <f t="shared" si="3"/>
        <v>69739.495798319331</v>
      </c>
      <c r="T36" s="94">
        <f t="shared" si="4"/>
        <v>11960.038998319331</v>
      </c>
      <c r="U36" s="95">
        <f t="shared" si="6"/>
        <v>0.20699465970610045</v>
      </c>
      <c r="V36" s="83">
        <f t="shared" si="5"/>
        <v>83196.639846320002</v>
      </c>
      <c r="W36" s="38">
        <v>82990</v>
      </c>
    </row>
    <row r="37" spans="1:23" s="38" customFormat="1" ht="11.4" x14ac:dyDescent="0.2">
      <c r="A37" s="40">
        <v>34</v>
      </c>
      <c r="B37" s="41" t="s">
        <v>329</v>
      </c>
      <c r="C37" s="42" t="s">
        <v>292</v>
      </c>
      <c r="D37" s="44" t="s">
        <v>220</v>
      </c>
      <c r="E37" s="55">
        <f>VLOOKUP('LISTA COSTOS 100%'!D37,'INGRESO DE DATOS '!$B$6:$C$24,2,FALSE)</f>
        <v>16810</v>
      </c>
      <c r="F37" s="44" t="s">
        <v>404</v>
      </c>
      <c r="G37" s="55">
        <f>VLOOKUP('LISTA COSTOS 100%'!F37,'INGRESO DE DATOS '!$B$6:$C$24,2,FALSE)</f>
        <v>20842</v>
      </c>
      <c r="H37" s="44" t="s">
        <v>218</v>
      </c>
      <c r="I37" s="55">
        <f>VLOOKUP('LISTA COSTOS 100%'!H37,'INGRESO DE DATOS '!$B$6:$C$24,2,FALSE)</f>
        <v>11765</v>
      </c>
      <c r="J37" s="76">
        <f>'INGRESO DE DATOS '!$H$7</f>
        <v>4500</v>
      </c>
      <c r="K37" s="84">
        <f>'INGRESO DE DATOS '!$H$6</f>
        <v>3000</v>
      </c>
      <c r="L37" s="85">
        <f t="shared" si="2"/>
        <v>56917</v>
      </c>
      <c r="M37" s="86">
        <f>(L37*'INGRESO DE DATOS '!$F$14)+L37</f>
        <v>58624.51</v>
      </c>
      <c r="N37" s="85">
        <f>M37*'INGRESO DE DATOS '!$F$15</f>
        <v>2344.9803999999999</v>
      </c>
      <c r="O37" s="86">
        <f>(M37*'INGRESO DE DATOS '!$F$15)+M37</f>
        <v>60969.490400000002</v>
      </c>
      <c r="P37" s="85">
        <f>(O37*'INGRESO DE DATOS '!$F$16)+O37</f>
        <v>70114.913960000005</v>
      </c>
      <c r="Q37" s="86">
        <f>(O37*'INGRESO DE DATOS '!$F$17)+O37</f>
        <v>73773.083383999998</v>
      </c>
      <c r="R37" s="89"/>
      <c r="S37" s="93">
        <f t="shared" si="3"/>
        <v>73100.840336134454</v>
      </c>
      <c r="T37" s="94">
        <f t="shared" si="4"/>
        <v>12131.349936134451</v>
      </c>
      <c r="U37" s="95">
        <f t="shared" si="6"/>
        <v>0.19897410748465844</v>
      </c>
      <c r="V37" s="83">
        <f t="shared" si="5"/>
        <v>87789.969226959991</v>
      </c>
      <c r="W37" s="38">
        <v>86990</v>
      </c>
    </row>
    <row r="38" spans="1:23" s="38" customFormat="1" ht="11.4" x14ac:dyDescent="0.2">
      <c r="A38" s="40">
        <v>35</v>
      </c>
      <c r="B38" s="41" t="s">
        <v>330</v>
      </c>
      <c r="C38" s="42" t="s">
        <v>293</v>
      </c>
      <c r="D38" s="44" t="s">
        <v>220</v>
      </c>
      <c r="E38" s="55">
        <f>VLOOKUP('LISTA COSTOS 100%'!D38,'INGRESO DE DATOS '!$B$6:$C$24,2,FALSE)</f>
        <v>16810</v>
      </c>
      <c r="F38" s="44" t="s">
        <v>405</v>
      </c>
      <c r="G38" s="55">
        <f>VLOOKUP('LISTA COSTOS 100%'!F38,'INGRESO DE DATOS '!$B$6:$C$24,2,FALSE)</f>
        <v>23819</v>
      </c>
      <c r="H38" s="44" t="s">
        <v>218</v>
      </c>
      <c r="I38" s="55">
        <f>VLOOKUP('LISTA COSTOS 100%'!H38,'INGRESO DE DATOS '!$B$6:$C$24,2,FALSE)</f>
        <v>11765</v>
      </c>
      <c r="J38" s="76">
        <f>'INGRESO DE DATOS '!$H$7</f>
        <v>4500</v>
      </c>
      <c r="K38" s="84">
        <f>'INGRESO DE DATOS '!$H$6</f>
        <v>3000</v>
      </c>
      <c r="L38" s="85">
        <f t="shared" si="2"/>
        <v>59894</v>
      </c>
      <c r="M38" s="86">
        <f>(L38*'INGRESO DE DATOS '!$F$14)+L38</f>
        <v>61690.82</v>
      </c>
      <c r="N38" s="85">
        <f>M38*'INGRESO DE DATOS '!$F$15</f>
        <v>2467.6327999999999</v>
      </c>
      <c r="O38" s="86">
        <f>(M38*'INGRESO DE DATOS '!$F$15)+M38</f>
        <v>64158.452799999999</v>
      </c>
      <c r="P38" s="85">
        <f>(O38*'INGRESO DE DATOS '!$F$16)+O38</f>
        <v>73782.220719999998</v>
      </c>
      <c r="Q38" s="86">
        <f>(O38*'INGRESO DE DATOS '!$F$17)+O38</f>
        <v>77631.727887999994</v>
      </c>
      <c r="R38" s="89"/>
      <c r="S38" s="93">
        <f t="shared" si="3"/>
        <v>77302.521008403361</v>
      </c>
      <c r="T38" s="94">
        <f t="shared" si="4"/>
        <v>13144.068208403361</v>
      </c>
      <c r="U38" s="95">
        <f t="shared" si="6"/>
        <v>0.20486884634480093</v>
      </c>
      <c r="V38" s="83">
        <f t="shared" si="5"/>
        <v>92381.756186719984</v>
      </c>
      <c r="W38" s="38">
        <v>91990</v>
      </c>
    </row>
    <row r="39" spans="1:23" s="38" customFormat="1" ht="11.4" x14ac:dyDescent="0.2">
      <c r="A39" s="40">
        <v>36</v>
      </c>
      <c r="B39" s="41" t="s">
        <v>331</v>
      </c>
      <c r="C39" s="37" t="s">
        <v>278</v>
      </c>
      <c r="D39" s="44" t="s">
        <v>220</v>
      </c>
      <c r="E39" s="55">
        <f>VLOOKUP('LISTA COSTOS 100%'!D39,'INGRESO DE DATOS '!$B$6:$C$24,2,FALSE)</f>
        <v>16810</v>
      </c>
      <c r="F39" s="44" t="s">
        <v>401</v>
      </c>
      <c r="G39" s="55">
        <f>VLOOKUP('LISTA COSTOS 100%'!F39,'INGRESO DE DATOS '!$B$6:$C$24,2,FALSE)</f>
        <v>5787</v>
      </c>
      <c r="H39" s="44" t="s">
        <v>220</v>
      </c>
      <c r="I39" s="55">
        <f>VLOOKUP('LISTA COSTOS 100%'!H39,'INGRESO DE DATOS '!$B$6:$C$24,2,FALSE)</f>
        <v>16810</v>
      </c>
      <c r="J39" s="76">
        <f>'INGRESO DE DATOS '!$H$7</f>
        <v>4500</v>
      </c>
      <c r="K39" s="84">
        <f>'INGRESO DE DATOS '!$H$6</f>
        <v>3000</v>
      </c>
      <c r="L39" s="85">
        <f t="shared" si="2"/>
        <v>46907</v>
      </c>
      <c r="M39" s="86">
        <f>(L39*'INGRESO DE DATOS '!$F$14)+L39</f>
        <v>48314.21</v>
      </c>
      <c r="N39" s="85">
        <f>M39*'INGRESO DE DATOS '!$F$15</f>
        <v>1932.5684000000001</v>
      </c>
      <c r="O39" s="86">
        <f>(M39*'INGRESO DE DATOS '!$F$15)+M39</f>
        <v>50246.778399999996</v>
      </c>
      <c r="P39" s="85">
        <f>(O39*'INGRESO DE DATOS '!$F$16)+O39</f>
        <v>57783.795159999994</v>
      </c>
      <c r="Q39" s="86">
        <f>(O39*'INGRESO DE DATOS '!$F$17)+O39</f>
        <v>60798.601863999997</v>
      </c>
      <c r="R39" s="89"/>
      <c r="S39" s="93">
        <f t="shared" si="3"/>
        <v>61336.134453781517</v>
      </c>
      <c r="T39" s="94">
        <f t="shared" si="4"/>
        <v>11089.356053781521</v>
      </c>
      <c r="U39" s="95">
        <f t="shared" si="6"/>
        <v>0.22069785182051638</v>
      </c>
      <c r="V39" s="83">
        <f t="shared" si="5"/>
        <v>72350.336218159995</v>
      </c>
      <c r="W39" s="38">
        <v>72990</v>
      </c>
    </row>
    <row r="40" spans="1:23" s="38" customFormat="1" ht="11.4" x14ac:dyDescent="0.2">
      <c r="A40" s="40">
        <v>37</v>
      </c>
      <c r="B40" s="41" t="s">
        <v>332</v>
      </c>
      <c r="C40" s="42" t="s">
        <v>279</v>
      </c>
      <c r="D40" s="44" t="s">
        <v>220</v>
      </c>
      <c r="E40" s="55">
        <f>VLOOKUP('LISTA COSTOS 100%'!D40,'INGRESO DE DATOS '!$B$6:$C$24,2,FALSE)</f>
        <v>16810</v>
      </c>
      <c r="F40" s="44" t="s">
        <v>400</v>
      </c>
      <c r="G40" s="55">
        <f>VLOOKUP('LISTA COSTOS 100%'!F40,'INGRESO DE DATOS '!$B$6:$C$24,2,FALSE)</f>
        <v>8347</v>
      </c>
      <c r="H40" s="44" t="s">
        <v>220</v>
      </c>
      <c r="I40" s="55">
        <f>VLOOKUP('LISTA COSTOS 100%'!H40,'INGRESO DE DATOS '!$B$6:$C$24,2,FALSE)</f>
        <v>16810</v>
      </c>
      <c r="J40" s="76">
        <f>'INGRESO DE DATOS '!$H$7</f>
        <v>4500</v>
      </c>
      <c r="K40" s="84">
        <f>'INGRESO DE DATOS '!$H$6</f>
        <v>3000</v>
      </c>
      <c r="L40" s="85">
        <f t="shared" si="2"/>
        <v>49467</v>
      </c>
      <c r="M40" s="86">
        <f>(L40*'INGRESO DE DATOS '!$F$14)+L40</f>
        <v>50951.01</v>
      </c>
      <c r="N40" s="85">
        <f>M40*'INGRESO DE DATOS '!$F$15</f>
        <v>2038.0404000000001</v>
      </c>
      <c r="O40" s="86">
        <f>(M40*'INGRESO DE DATOS '!$F$15)+M40</f>
        <v>52989.0504</v>
      </c>
      <c r="P40" s="85">
        <f>(O40*'INGRESO DE DATOS '!$F$16)+O40</f>
        <v>60937.407959999997</v>
      </c>
      <c r="Q40" s="86">
        <f>(O40*'INGRESO DE DATOS '!$F$17)+O40</f>
        <v>64116.750983999998</v>
      </c>
      <c r="R40" s="89"/>
      <c r="S40" s="93">
        <f t="shared" si="3"/>
        <v>63857.142857142862</v>
      </c>
      <c r="T40" s="94">
        <f t="shared" si="4"/>
        <v>10868.092457142862</v>
      </c>
      <c r="U40" s="95">
        <f t="shared" si="6"/>
        <v>0.20510072128303061</v>
      </c>
      <c r="V40" s="83">
        <f t="shared" si="5"/>
        <v>76298.933670959988</v>
      </c>
      <c r="W40" s="38">
        <v>75990</v>
      </c>
    </row>
    <row r="41" spans="1:23" s="38" customFormat="1" ht="11.4" x14ac:dyDescent="0.2">
      <c r="A41" s="40">
        <v>38</v>
      </c>
      <c r="B41" s="41" t="s">
        <v>333</v>
      </c>
      <c r="C41" s="42" t="s">
        <v>280</v>
      </c>
      <c r="D41" s="44" t="s">
        <v>220</v>
      </c>
      <c r="E41" s="55">
        <f>VLOOKUP('LISTA COSTOS 100%'!D41,'INGRESO DE DATOS '!$B$6:$C$24,2,FALSE)</f>
        <v>16810</v>
      </c>
      <c r="F41" s="44" t="s">
        <v>399</v>
      </c>
      <c r="G41" s="55">
        <f>VLOOKUP('LISTA COSTOS 100%'!F41,'INGRESO DE DATOS '!$B$6:$C$24,2,FALSE)</f>
        <v>11730</v>
      </c>
      <c r="H41" s="44" t="s">
        <v>220</v>
      </c>
      <c r="I41" s="55">
        <f>VLOOKUP('LISTA COSTOS 100%'!H41,'INGRESO DE DATOS '!$B$6:$C$24,2,FALSE)</f>
        <v>16810</v>
      </c>
      <c r="J41" s="76">
        <f>'INGRESO DE DATOS '!$H$7</f>
        <v>4500</v>
      </c>
      <c r="K41" s="84">
        <f>'INGRESO DE DATOS '!$H$6</f>
        <v>3000</v>
      </c>
      <c r="L41" s="85">
        <f t="shared" si="2"/>
        <v>52850</v>
      </c>
      <c r="M41" s="86">
        <f>(L41*'INGRESO DE DATOS '!$F$14)+L41</f>
        <v>54435.5</v>
      </c>
      <c r="N41" s="85">
        <f>M41*'INGRESO DE DATOS '!$F$15</f>
        <v>2177.42</v>
      </c>
      <c r="O41" s="86">
        <f>(M41*'INGRESO DE DATOS '!$F$15)+M41</f>
        <v>56612.92</v>
      </c>
      <c r="P41" s="85">
        <f>(O41*'INGRESO DE DATOS '!$F$16)+O41</f>
        <v>65104.858</v>
      </c>
      <c r="Q41" s="86">
        <f>(O41*'INGRESO DE DATOS '!$F$17)+O41</f>
        <v>68501.633199999997</v>
      </c>
      <c r="R41" s="89"/>
      <c r="S41" s="93">
        <f t="shared" si="3"/>
        <v>68058.823529411762</v>
      </c>
      <c r="T41" s="94">
        <f t="shared" si="4"/>
        <v>11445.903529411764</v>
      </c>
      <c r="U41" s="95">
        <f t="shared" si="6"/>
        <v>0.20217829303649704</v>
      </c>
      <c r="V41" s="83">
        <f t="shared" si="5"/>
        <v>81516.943507999997</v>
      </c>
      <c r="W41" s="38">
        <v>80990</v>
      </c>
    </row>
    <row r="42" spans="1:23" s="38" customFormat="1" ht="11.4" x14ac:dyDescent="0.2">
      <c r="A42" s="40">
        <v>39</v>
      </c>
      <c r="B42" s="41" t="s">
        <v>334</v>
      </c>
      <c r="C42" s="42" t="s">
        <v>281</v>
      </c>
      <c r="D42" s="44" t="s">
        <v>220</v>
      </c>
      <c r="E42" s="55">
        <f>VLOOKUP('LISTA COSTOS 100%'!D42,'INGRESO DE DATOS '!$B$6:$C$24,2,FALSE)</f>
        <v>16810</v>
      </c>
      <c r="F42" s="44" t="s">
        <v>402</v>
      </c>
      <c r="G42" s="55">
        <f>VLOOKUP('LISTA COSTOS 100%'!F42,'INGRESO DE DATOS '!$B$6:$C$24,2,FALSE)</f>
        <v>14630</v>
      </c>
      <c r="H42" s="44" t="s">
        <v>220</v>
      </c>
      <c r="I42" s="55">
        <f>VLOOKUP('LISTA COSTOS 100%'!H42,'INGRESO DE DATOS '!$B$6:$C$24,2,FALSE)</f>
        <v>16810</v>
      </c>
      <c r="J42" s="76">
        <f>'INGRESO DE DATOS '!$H$7</f>
        <v>4500</v>
      </c>
      <c r="K42" s="84">
        <f>'INGRESO DE DATOS '!$H$6</f>
        <v>3000</v>
      </c>
      <c r="L42" s="85">
        <f t="shared" si="2"/>
        <v>55750</v>
      </c>
      <c r="M42" s="86">
        <f>(L42*'INGRESO DE DATOS '!$F$14)+L42</f>
        <v>57422.5</v>
      </c>
      <c r="N42" s="85">
        <f>M42*'INGRESO DE DATOS '!$F$15</f>
        <v>2296.9</v>
      </c>
      <c r="O42" s="86">
        <f>(M42*'INGRESO DE DATOS '!$F$15)+M42</f>
        <v>59719.4</v>
      </c>
      <c r="P42" s="85">
        <f>(O42*'INGRESO DE DATOS '!$F$16)+O42</f>
        <v>68677.31</v>
      </c>
      <c r="Q42" s="86">
        <f>(O42*'INGRESO DE DATOS '!$F$17)+O42</f>
        <v>72260.474000000002</v>
      </c>
      <c r="R42" s="89"/>
      <c r="S42" s="93">
        <f t="shared" si="3"/>
        <v>71420.168067226899</v>
      </c>
      <c r="T42" s="94">
        <f t="shared" si="4"/>
        <v>11700.768067226898</v>
      </c>
      <c r="U42" s="95">
        <f t="shared" si="6"/>
        <v>0.19592909619364726</v>
      </c>
      <c r="V42" s="83">
        <f t="shared" si="5"/>
        <v>85989.964059999998</v>
      </c>
      <c r="W42" s="38">
        <v>84990</v>
      </c>
    </row>
    <row r="43" spans="1:23" s="38" customFormat="1" ht="11.4" x14ac:dyDescent="0.2">
      <c r="A43" s="40">
        <v>40</v>
      </c>
      <c r="B43" s="41" t="s">
        <v>335</v>
      </c>
      <c r="C43" s="42" t="s">
        <v>282</v>
      </c>
      <c r="D43" s="44" t="s">
        <v>220</v>
      </c>
      <c r="E43" s="55">
        <f>VLOOKUP('LISTA COSTOS 100%'!D43,'INGRESO DE DATOS '!$B$6:$C$24,2,FALSE)</f>
        <v>16810</v>
      </c>
      <c r="F43" s="44" t="s">
        <v>403</v>
      </c>
      <c r="G43" s="55">
        <f>VLOOKUP('LISTA COSTOS 100%'!F43,'INGRESO DE DATOS '!$B$6:$C$24,2,FALSE)</f>
        <v>17864</v>
      </c>
      <c r="H43" s="44" t="s">
        <v>220</v>
      </c>
      <c r="I43" s="55">
        <f>VLOOKUP('LISTA COSTOS 100%'!H43,'INGRESO DE DATOS '!$B$6:$C$24,2,FALSE)</f>
        <v>16810</v>
      </c>
      <c r="J43" s="76">
        <f>'INGRESO DE DATOS '!$H$7</f>
        <v>4500</v>
      </c>
      <c r="K43" s="84">
        <f>'INGRESO DE DATOS '!$H$6</f>
        <v>3000</v>
      </c>
      <c r="L43" s="85">
        <f t="shared" si="2"/>
        <v>58984</v>
      </c>
      <c r="M43" s="86">
        <f>(L43*'INGRESO DE DATOS '!$F$14)+L43</f>
        <v>60753.52</v>
      </c>
      <c r="N43" s="85">
        <f>M43*'INGRESO DE DATOS '!$F$15</f>
        <v>2430.1408000000001</v>
      </c>
      <c r="O43" s="86">
        <f>(M43*'INGRESO DE DATOS '!$F$15)+M43</f>
        <v>63183.660799999998</v>
      </c>
      <c r="P43" s="85">
        <f>(O43*'INGRESO DE DATOS '!$F$16)+O43</f>
        <v>72661.209919999994</v>
      </c>
      <c r="Q43" s="86">
        <f>(O43*'INGRESO DE DATOS '!$F$17)+O43</f>
        <v>76452.229567999995</v>
      </c>
      <c r="R43" s="89"/>
      <c r="S43" s="93">
        <f t="shared" si="3"/>
        <v>75621.848739495807</v>
      </c>
      <c r="T43" s="94">
        <f t="shared" si="4"/>
        <v>12438.187939495809</v>
      </c>
      <c r="U43" s="95">
        <f t="shared" si="6"/>
        <v>0.19685766513066313</v>
      </c>
      <c r="V43" s="83">
        <f t="shared" si="5"/>
        <v>90978.153185919989</v>
      </c>
      <c r="W43" s="38">
        <v>89990</v>
      </c>
    </row>
    <row r="44" spans="1:23" s="38" customFormat="1" ht="11.4" x14ac:dyDescent="0.2">
      <c r="A44" s="40">
        <v>41</v>
      </c>
      <c r="B44" s="41" t="s">
        <v>336</v>
      </c>
      <c r="C44" s="42" t="s">
        <v>294</v>
      </c>
      <c r="D44" s="44" t="s">
        <v>220</v>
      </c>
      <c r="E44" s="55">
        <f>VLOOKUP('LISTA COSTOS 100%'!D44,'INGRESO DE DATOS '!$B$6:$C$24,2,FALSE)</f>
        <v>16810</v>
      </c>
      <c r="F44" s="44" t="s">
        <v>404</v>
      </c>
      <c r="G44" s="55">
        <f>VLOOKUP('LISTA COSTOS 100%'!F44,'INGRESO DE DATOS '!$B$6:$C$24,2,FALSE)</f>
        <v>20842</v>
      </c>
      <c r="H44" s="44" t="s">
        <v>220</v>
      </c>
      <c r="I44" s="55">
        <f>VLOOKUP('LISTA COSTOS 100%'!H44,'INGRESO DE DATOS '!$B$6:$C$24,2,FALSE)</f>
        <v>16810</v>
      </c>
      <c r="J44" s="76">
        <f>'INGRESO DE DATOS '!$H$7</f>
        <v>4500</v>
      </c>
      <c r="K44" s="84">
        <f>'INGRESO DE DATOS '!$H$6</f>
        <v>3000</v>
      </c>
      <c r="L44" s="85">
        <f t="shared" si="2"/>
        <v>61962</v>
      </c>
      <c r="M44" s="86">
        <f>(L44*'INGRESO DE DATOS '!$F$14)+L44</f>
        <v>63820.86</v>
      </c>
      <c r="N44" s="85">
        <f>M44*'INGRESO DE DATOS '!$F$15</f>
        <v>2552.8344000000002</v>
      </c>
      <c r="O44" s="86">
        <f>(M44*'INGRESO DE DATOS '!$F$15)+M44</f>
        <v>66373.694400000008</v>
      </c>
      <c r="P44" s="85">
        <f>(O44*'INGRESO DE DATOS '!$F$16)+O44</f>
        <v>76329.748560000007</v>
      </c>
      <c r="Q44" s="86">
        <f>(O44*'INGRESO DE DATOS '!$F$17)+O44</f>
        <v>80312.170224000001</v>
      </c>
      <c r="R44" s="89"/>
      <c r="S44" s="93">
        <f t="shared" si="3"/>
        <v>79823.529411764714</v>
      </c>
      <c r="T44" s="94">
        <f t="shared" si="4"/>
        <v>13449.835011764706</v>
      </c>
      <c r="U44" s="95">
        <f t="shared" si="6"/>
        <v>0.20263803504306224</v>
      </c>
      <c r="V44" s="83">
        <f t="shared" si="5"/>
        <v>95571.482566559993</v>
      </c>
      <c r="W44" s="38">
        <v>94990</v>
      </c>
    </row>
    <row r="45" spans="1:23" s="38" customFormat="1" ht="11.4" x14ac:dyDescent="0.2">
      <c r="A45" s="40">
        <v>42</v>
      </c>
      <c r="B45" s="41" t="s">
        <v>337</v>
      </c>
      <c r="C45" s="42" t="s">
        <v>295</v>
      </c>
      <c r="D45" s="44" t="s">
        <v>220</v>
      </c>
      <c r="E45" s="55">
        <f>VLOOKUP('LISTA COSTOS 100%'!D45,'INGRESO DE DATOS '!$B$6:$C$24,2,FALSE)</f>
        <v>16810</v>
      </c>
      <c r="F45" s="44" t="s">
        <v>405</v>
      </c>
      <c r="G45" s="55">
        <f>VLOOKUP('LISTA COSTOS 100%'!F45,'INGRESO DE DATOS '!$B$6:$C$24,2,FALSE)</f>
        <v>23819</v>
      </c>
      <c r="H45" s="44" t="s">
        <v>220</v>
      </c>
      <c r="I45" s="55">
        <f>VLOOKUP('LISTA COSTOS 100%'!H45,'INGRESO DE DATOS '!$B$6:$C$24,2,FALSE)</f>
        <v>16810</v>
      </c>
      <c r="J45" s="76">
        <f>'INGRESO DE DATOS '!$H$7</f>
        <v>4500</v>
      </c>
      <c r="K45" s="84">
        <f>'INGRESO DE DATOS '!$H$6</f>
        <v>3000</v>
      </c>
      <c r="L45" s="85">
        <f t="shared" si="2"/>
        <v>64939</v>
      </c>
      <c r="M45" s="86">
        <f>(L45*'INGRESO DE DATOS '!$F$14)+L45</f>
        <v>66887.17</v>
      </c>
      <c r="N45" s="85">
        <f>M45*'INGRESO DE DATOS '!$F$15</f>
        <v>2675.4868000000001</v>
      </c>
      <c r="O45" s="86">
        <f>(M45*'INGRESO DE DATOS '!$F$15)+M45</f>
        <v>69562.656799999997</v>
      </c>
      <c r="P45" s="85">
        <f>(O45*'INGRESO DE DATOS '!$F$16)+O45</f>
        <v>79997.055319999999</v>
      </c>
      <c r="Q45" s="86">
        <f>(O45*'INGRESO DE DATOS '!$F$17)+O45</f>
        <v>84170.814727999998</v>
      </c>
      <c r="R45" s="89"/>
      <c r="S45" s="93">
        <f t="shared" si="3"/>
        <v>83184.873949579836</v>
      </c>
      <c r="T45" s="94">
        <f t="shared" si="4"/>
        <v>13622.217149579839</v>
      </c>
      <c r="U45" s="95">
        <f t="shared" si="6"/>
        <v>0.1958265796078657</v>
      </c>
      <c r="V45" s="83">
        <f t="shared" si="5"/>
        <v>100163.26952631999</v>
      </c>
      <c r="W45" s="38">
        <v>98990</v>
      </c>
    </row>
    <row r="46" spans="1:23" s="38" customFormat="1" ht="11.4" x14ac:dyDescent="0.2">
      <c r="A46" s="40">
        <v>43</v>
      </c>
      <c r="B46" s="41" t="s">
        <v>338</v>
      </c>
      <c r="C46" s="37" t="s">
        <v>199</v>
      </c>
      <c r="D46" s="44" t="s">
        <v>222</v>
      </c>
      <c r="E46" s="55">
        <f>VLOOKUP('LISTA COSTOS 100%'!D46,'INGRESO DE DATOS '!$B$6:$C$24,2,FALSE)</f>
        <v>21500</v>
      </c>
      <c r="F46" s="44" t="s">
        <v>401</v>
      </c>
      <c r="G46" s="55">
        <f>VLOOKUP('LISTA COSTOS 100%'!F46,'INGRESO DE DATOS '!$B$6:$C$24,2,FALSE)</f>
        <v>5787</v>
      </c>
      <c r="H46" s="44" t="s">
        <v>218</v>
      </c>
      <c r="I46" s="55">
        <f>VLOOKUP('LISTA COSTOS 100%'!H46,'INGRESO DE DATOS '!$B$6:$C$24,2,FALSE)</f>
        <v>11765</v>
      </c>
      <c r="J46" s="76">
        <f>'INGRESO DE DATOS '!$H$7</f>
        <v>4500</v>
      </c>
      <c r="K46" s="84">
        <f>'INGRESO DE DATOS '!$H$6</f>
        <v>3000</v>
      </c>
      <c r="L46" s="85">
        <f t="shared" si="2"/>
        <v>46552</v>
      </c>
      <c r="M46" s="86">
        <f>(L46*'INGRESO DE DATOS '!$F$14)+L46</f>
        <v>47948.56</v>
      </c>
      <c r="N46" s="85">
        <f>M46*'INGRESO DE DATOS '!$F$15</f>
        <v>1917.9423999999999</v>
      </c>
      <c r="O46" s="86">
        <f>(M46*'INGRESO DE DATOS '!$F$15)+M46</f>
        <v>49866.502399999998</v>
      </c>
      <c r="P46" s="85">
        <f>(O46*'INGRESO DE DATOS '!$F$16)+O46</f>
        <v>57346.477759999994</v>
      </c>
      <c r="Q46" s="86">
        <f>(O46*'INGRESO DE DATOS '!$F$17)+O46</f>
        <v>60338.467903999997</v>
      </c>
      <c r="R46" s="89"/>
      <c r="S46" s="93">
        <f t="shared" si="3"/>
        <v>59655.462184873955</v>
      </c>
      <c r="T46" s="94">
        <f t="shared" si="4"/>
        <v>9788.9597848739577</v>
      </c>
      <c r="U46" s="95">
        <f t="shared" si="6"/>
        <v>0.19630331612898436</v>
      </c>
      <c r="V46" s="83">
        <f t="shared" si="5"/>
        <v>71802.77680575999</v>
      </c>
      <c r="W46" s="38">
        <v>70990</v>
      </c>
    </row>
    <row r="47" spans="1:23" s="38" customFormat="1" ht="11.4" x14ac:dyDescent="0.2">
      <c r="A47" s="40">
        <v>44</v>
      </c>
      <c r="B47" s="41" t="s">
        <v>339</v>
      </c>
      <c r="C47" s="42" t="s">
        <v>200</v>
      </c>
      <c r="D47" s="44" t="s">
        <v>222</v>
      </c>
      <c r="E47" s="55">
        <f>VLOOKUP('LISTA COSTOS 100%'!D47,'INGRESO DE DATOS '!$B$6:$C$24,2,FALSE)</f>
        <v>21500</v>
      </c>
      <c r="F47" s="44" t="s">
        <v>400</v>
      </c>
      <c r="G47" s="55">
        <f>VLOOKUP('LISTA COSTOS 100%'!F47,'INGRESO DE DATOS '!$B$6:$C$24,2,FALSE)</f>
        <v>8347</v>
      </c>
      <c r="H47" s="44" t="s">
        <v>218</v>
      </c>
      <c r="I47" s="55">
        <f>VLOOKUP('LISTA COSTOS 100%'!H47,'INGRESO DE DATOS '!$B$6:$C$24,2,FALSE)</f>
        <v>11765</v>
      </c>
      <c r="J47" s="76">
        <f>'INGRESO DE DATOS '!$H$7</f>
        <v>4500</v>
      </c>
      <c r="K47" s="84">
        <f>'INGRESO DE DATOS '!$H$6</f>
        <v>3000</v>
      </c>
      <c r="L47" s="85">
        <f t="shared" si="2"/>
        <v>49112</v>
      </c>
      <c r="M47" s="86">
        <f>(L47*'INGRESO DE DATOS '!$F$14)+L47</f>
        <v>50585.36</v>
      </c>
      <c r="N47" s="85">
        <f>M47*'INGRESO DE DATOS '!$F$15</f>
        <v>2023.4144000000001</v>
      </c>
      <c r="O47" s="86">
        <f>(M47*'INGRESO DE DATOS '!$F$15)+M47</f>
        <v>52608.774400000002</v>
      </c>
      <c r="P47" s="85">
        <f>(O47*'INGRESO DE DATOS '!$F$16)+O47</f>
        <v>60500.090560000004</v>
      </c>
      <c r="Q47" s="86">
        <f>(O47*'INGRESO DE DATOS '!$F$17)+O47</f>
        <v>63656.617024000006</v>
      </c>
      <c r="R47" s="89"/>
      <c r="S47" s="93">
        <f t="shared" si="3"/>
        <v>63016.806722689078</v>
      </c>
      <c r="T47" s="94">
        <f t="shared" si="4"/>
        <v>10408.032322689076</v>
      </c>
      <c r="U47" s="95">
        <f t="shared" si="6"/>
        <v>0.197838334790956</v>
      </c>
      <c r="V47" s="83">
        <f t="shared" si="5"/>
        <v>75751.374258559998</v>
      </c>
      <c r="W47" s="38">
        <v>74990</v>
      </c>
    </row>
    <row r="48" spans="1:23" s="38" customFormat="1" ht="11.4" x14ac:dyDescent="0.2">
      <c r="A48" s="40">
        <v>45</v>
      </c>
      <c r="B48" s="41" t="s">
        <v>340</v>
      </c>
      <c r="C48" s="42" t="s">
        <v>201</v>
      </c>
      <c r="D48" s="44" t="s">
        <v>222</v>
      </c>
      <c r="E48" s="55">
        <f>VLOOKUP('LISTA COSTOS 100%'!D48,'INGRESO DE DATOS '!$B$6:$C$24,2,FALSE)</f>
        <v>21500</v>
      </c>
      <c r="F48" s="44" t="s">
        <v>399</v>
      </c>
      <c r="G48" s="55">
        <f>VLOOKUP('LISTA COSTOS 100%'!F48,'INGRESO DE DATOS '!$B$6:$C$24,2,FALSE)</f>
        <v>11730</v>
      </c>
      <c r="H48" s="44" t="s">
        <v>218</v>
      </c>
      <c r="I48" s="55">
        <f>VLOOKUP('LISTA COSTOS 100%'!H48,'INGRESO DE DATOS '!$B$6:$C$24,2,FALSE)</f>
        <v>11765</v>
      </c>
      <c r="J48" s="76">
        <f>'INGRESO DE DATOS '!$H$7</f>
        <v>4500</v>
      </c>
      <c r="K48" s="84">
        <f>'INGRESO DE DATOS '!$H$6</f>
        <v>3000</v>
      </c>
      <c r="L48" s="85">
        <f t="shared" si="2"/>
        <v>52495</v>
      </c>
      <c r="M48" s="86">
        <f>(L48*'INGRESO DE DATOS '!$F$14)+L48</f>
        <v>54069.85</v>
      </c>
      <c r="N48" s="85">
        <f>M48*'INGRESO DE DATOS '!$F$15</f>
        <v>2162.7939999999999</v>
      </c>
      <c r="O48" s="86">
        <f>(M48*'INGRESO DE DATOS '!$F$15)+M48</f>
        <v>56232.644</v>
      </c>
      <c r="P48" s="85">
        <f>(O48*'INGRESO DE DATOS '!$F$16)+O48</f>
        <v>64667.5406</v>
      </c>
      <c r="Q48" s="86">
        <f>(O48*'INGRESO DE DATOS '!$F$17)+O48</f>
        <v>68041.499240000005</v>
      </c>
      <c r="R48" s="89"/>
      <c r="S48" s="93">
        <f t="shared" si="3"/>
        <v>67218.487394957992</v>
      </c>
      <c r="T48" s="94">
        <f t="shared" si="4"/>
        <v>10985.843394957992</v>
      </c>
      <c r="U48" s="95">
        <f t="shared" si="6"/>
        <v>0.19536416240641277</v>
      </c>
      <c r="V48" s="83">
        <f t="shared" si="5"/>
        <v>80969.384095600006</v>
      </c>
      <c r="W48" s="38">
        <v>79990</v>
      </c>
    </row>
    <row r="49" spans="1:23" s="38" customFormat="1" ht="11.4" x14ac:dyDescent="0.2">
      <c r="A49" s="40">
        <v>46</v>
      </c>
      <c r="B49" s="41" t="s">
        <v>341</v>
      </c>
      <c r="C49" s="42" t="s">
        <v>202</v>
      </c>
      <c r="D49" s="44" t="s">
        <v>222</v>
      </c>
      <c r="E49" s="55">
        <f>VLOOKUP('LISTA COSTOS 100%'!D49,'INGRESO DE DATOS '!$B$6:$C$24,2,FALSE)</f>
        <v>21500</v>
      </c>
      <c r="F49" s="44" t="s">
        <v>402</v>
      </c>
      <c r="G49" s="55">
        <f>VLOOKUP('LISTA COSTOS 100%'!F49,'INGRESO DE DATOS '!$B$6:$C$24,2,FALSE)</f>
        <v>14630</v>
      </c>
      <c r="H49" s="44" t="s">
        <v>218</v>
      </c>
      <c r="I49" s="55">
        <f>VLOOKUP('LISTA COSTOS 100%'!H49,'INGRESO DE DATOS '!$B$6:$C$24,2,FALSE)</f>
        <v>11765</v>
      </c>
      <c r="J49" s="76">
        <f>'INGRESO DE DATOS '!$H$7</f>
        <v>4500</v>
      </c>
      <c r="K49" s="84">
        <f>'INGRESO DE DATOS '!$H$6</f>
        <v>3000</v>
      </c>
      <c r="L49" s="85">
        <f t="shared" si="2"/>
        <v>55395</v>
      </c>
      <c r="M49" s="86">
        <f>(L49*'INGRESO DE DATOS '!$F$14)+L49</f>
        <v>57056.85</v>
      </c>
      <c r="N49" s="85">
        <f>M49*'INGRESO DE DATOS '!$F$15</f>
        <v>2282.2739999999999</v>
      </c>
      <c r="O49" s="86">
        <f>(M49*'INGRESO DE DATOS '!$F$15)+M49</f>
        <v>59339.123999999996</v>
      </c>
      <c r="P49" s="85">
        <f>(O49*'INGRESO DE DATOS '!$F$16)+O49</f>
        <v>68239.992599999998</v>
      </c>
      <c r="Q49" s="86">
        <f>(O49*'INGRESO DE DATOS '!$F$17)+O49</f>
        <v>71800.340039999995</v>
      </c>
      <c r="R49" s="89"/>
      <c r="S49" s="93">
        <f t="shared" si="3"/>
        <v>71420.168067226899</v>
      </c>
      <c r="T49" s="94">
        <f t="shared" si="4"/>
        <v>12081.044067226903</v>
      </c>
      <c r="U49" s="95">
        <f t="shared" si="6"/>
        <v>0.20359323247216968</v>
      </c>
      <c r="V49" s="83">
        <f t="shared" si="5"/>
        <v>85442.404647599993</v>
      </c>
      <c r="W49" s="38">
        <v>84990</v>
      </c>
    </row>
    <row r="50" spans="1:23" s="38" customFormat="1" ht="11.4" x14ac:dyDescent="0.2">
      <c r="A50" s="40">
        <v>47</v>
      </c>
      <c r="B50" s="41" t="s">
        <v>342</v>
      </c>
      <c r="C50" s="42" t="s">
        <v>203</v>
      </c>
      <c r="D50" s="44" t="s">
        <v>222</v>
      </c>
      <c r="E50" s="55">
        <f>VLOOKUP('LISTA COSTOS 100%'!D50,'INGRESO DE DATOS '!$B$6:$C$24,2,FALSE)</f>
        <v>21500</v>
      </c>
      <c r="F50" s="44" t="s">
        <v>403</v>
      </c>
      <c r="G50" s="55">
        <f>VLOOKUP('LISTA COSTOS 100%'!F50,'INGRESO DE DATOS '!$B$6:$C$24,2,FALSE)</f>
        <v>17864</v>
      </c>
      <c r="H50" s="44" t="s">
        <v>218</v>
      </c>
      <c r="I50" s="55">
        <f>VLOOKUP('LISTA COSTOS 100%'!H50,'INGRESO DE DATOS '!$B$6:$C$24,2,FALSE)</f>
        <v>11765</v>
      </c>
      <c r="J50" s="76">
        <f>'INGRESO DE DATOS '!$H$7</f>
        <v>4500</v>
      </c>
      <c r="K50" s="84">
        <f>'INGRESO DE DATOS '!$H$6</f>
        <v>3000</v>
      </c>
      <c r="L50" s="85">
        <f t="shared" si="2"/>
        <v>58629</v>
      </c>
      <c r="M50" s="86">
        <f>(L50*'INGRESO DE DATOS '!$F$14)+L50</f>
        <v>60387.87</v>
      </c>
      <c r="N50" s="85">
        <f>M50*'INGRESO DE DATOS '!$F$15</f>
        <v>2415.5148000000004</v>
      </c>
      <c r="O50" s="86">
        <f>(M50*'INGRESO DE DATOS '!$F$15)+M50</f>
        <v>62803.3848</v>
      </c>
      <c r="P50" s="85">
        <f>(O50*'INGRESO DE DATOS '!$F$16)+O50</f>
        <v>72223.892519999994</v>
      </c>
      <c r="Q50" s="86">
        <f>(O50*'INGRESO DE DATOS '!$F$17)+O50</f>
        <v>75992.095608000003</v>
      </c>
      <c r="R50" s="89"/>
      <c r="S50" s="93">
        <f t="shared" si="3"/>
        <v>74781.512605042022</v>
      </c>
      <c r="T50" s="94">
        <f t="shared" si="4"/>
        <v>11978.127805042022</v>
      </c>
      <c r="U50" s="95">
        <f t="shared" si="6"/>
        <v>0.1907242395164985</v>
      </c>
      <c r="V50" s="83">
        <f t="shared" si="5"/>
        <v>90430.593773519999</v>
      </c>
      <c r="W50" s="38">
        <v>88990</v>
      </c>
    </row>
    <row r="51" spans="1:23" s="38" customFormat="1" ht="11.4" x14ac:dyDescent="0.2">
      <c r="A51" s="40">
        <v>48</v>
      </c>
      <c r="B51" s="41" t="s">
        <v>343</v>
      </c>
      <c r="C51" s="42" t="s">
        <v>352</v>
      </c>
      <c r="D51" s="44" t="s">
        <v>222</v>
      </c>
      <c r="E51" s="55">
        <f>VLOOKUP('LISTA COSTOS 100%'!D51,'INGRESO DE DATOS '!$B$6:$C$24,2,FALSE)</f>
        <v>21500</v>
      </c>
      <c r="F51" s="44" t="s">
        <v>404</v>
      </c>
      <c r="G51" s="55">
        <f>VLOOKUP('LISTA COSTOS 100%'!F51,'INGRESO DE DATOS '!$B$6:$C$24,2,FALSE)</f>
        <v>20842</v>
      </c>
      <c r="H51" s="44" t="s">
        <v>218</v>
      </c>
      <c r="I51" s="55">
        <f>VLOOKUP('LISTA COSTOS 100%'!H51,'INGRESO DE DATOS '!$B$6:$C$24,2,FALSE)</f>
        <v>11765</v>
      </c>
      <c r="J51" s="76">
        <f>'INGRESO DE DATOS '!$H$7</f>
        <v>4500</v>
      </c>
      <c r="K51" s="84">
        <f>'INGRESO DE DATOS '!$H$6</f>
        <v>3000</v>
      </c>
      <c r="L51" s="85">
        <f t="shared" si="2"/>
        <v>61607</v>
      </c>
      <c r="M51" s="86">
        <f>(L51*'INGRESO DE DATOS '!$F$14)+L51</f>
        <v>63455.21</v>
      </c>
      <c r="N51" s="85">
        <f>M51*'INGRESO DE DATOS '!$F$15</f>
        <v>2538.2084</v>
      </c>
      <c r="O51" s="86">
        <f>(M51*'INGRESO DE DATOS '!$F$15)+M51</f>
        <v>65993.418399999995</v>
      </c>
      <c r="P51" s="85">
        <f>(O51*'INGRESO DE DATOS '!$F$16)+O51</f>
        <v>75892.431159999993</v>
      </c>
      <c r="Q51" s="86">
        <f>(O51*'INGRESO DE DATOS '!$F$17)+O51</f>
        <v>79852.036263999995</v>
      </c>
      <c r="R51" s="89"/>
      <c r="S51" s="93">
        <f t="shared" si="3"/>
        <v>78983.193277310929</v>
      </c>
      <c r="T51" s="94">
        <f t="shared" si="4"/>
        <v>12989.774877310934</v>
      </c>
      <c r="U51" s="95">
        <f t="shared" si="6"/>
        <v>0.19683439943324615</v>
      </c>
      <c r="V51" s="83">
        <f t="shared" si="5"/>
        <v>95023.923154159987</v>
      </c>
      <c r="W51" s="38">
        <v>93990</v>
      </c>
    </row>
    <row r="52" spans="1:23" s="38" customFormat="1" ht="11.4" x14ac:dyDescent="0.2">
      <c r="A52" s="40">
        <v>49</v>
      </c>
      <c r="B52" s="41" t="s">
        <v>344</v>
      </c>
      <c r="C52" s="42" t="s">
        <v>353</v>
      </c>
      <c r="D52" s="44" t="s">
        <v>222</v>
      </c>
      <c r="E52" s="55">
        <f>VLOOKUP('LISTA COSTOS 100%'!D52,'INGRESO DE DATOS '!$B$6:$C$24,2,FALSE)</f>
        <v>21500</v>
      </c>
      <c r="F52" s="44" t="s">
        <v>405</v>
      </c>
      <c r="G52" s="55">
        <f>VLOOKUP('LISTA COSTOS 100%'!F52,'INGRESO DE DATOS '!$B$6:$C$24,2,FALSE)</f>
        <v>23819</v>
      </c>
      <c r="H52" s="44" t="s">
        <v>218</v>
      </c>
      <c r="I52" s="55">
        <f>VLOOKUP('LISTA COSTOS 100%'!H52,'INGRESO DE DATOS '!$B$6:$C$24,2,FALSE)</f>
        <v>11765</v>
      </c>
      <c r="J52" s="76">
        <f>'INGRESO DE DATOS '!$H$7</f>
        <v>4500</v>
      </c>
      <c r="K52" s="84">
        <f>'INGRESO DE DATOS '!$H$6</f>
        <v>3000</v>
      </c>
      <c r="L52" s="85">
        <f t="shared" si="2"/>
        <v>64584</v>
      </c>
      <c r="M52" s="86">
        <f>(L52*'INGRESO DE DATOS '!$F$14)+L52</f>
        <v>66521.52</v>
      </c>
      <c r="N52" s="85">
        <f>M52*'INGRESO DE DATOS '!$F$15</f>
        <v>2660.8608000000004</v>
      </c>
      <c r="O52" s="86">
        <f>(M52*'INGRESO DE DATOS '!$F$15)+M52</f>
        <v>69182.380799999999</v>
      </c>
      <c r="P52" s="85">
        <f>(O52*'INGRESO DE DATOS '!$F$16)+O52</f>
        <v>79559.73792</v>
      </c>
      <c r="Q52" s="86">
        <f>(O52*'INGRESO DE DATOS '!$F$17)+O52</f>
        <v>83710.680767999991</v>
      </c>
      <c r="R52" s="89"/>
      <c r="S52" s="93">
        <f t="shared" si="3"/>
        <v>83184.873949579836</v>
      </c>
      <c r="T52" s="94">
        <f t="shared" si="4"/>
        <v>14002.493149579837</v>
      </c>
      <c r="U52" s="95">
        <f t="shared" si="6"/>
        <v>0.20239970043904354</v>
      </c>
      <c r="V52" s="83">
        <f t="shared" si="5"/>
        <v>99615.71011391998</v>
      </c>
      <c r="W52" s="38">
        <v>98990</v>
      </c>
    </row>
    <row r="53" spans="1:23" s="38" customFormat="1" ht="11.4" x14ac:dyDescent="0.2">
      <c r="A53" s="40">
        <v>50</v>
      </c>
      <c r="B53" s="41" t="s">
        <v>345</v>
      </c>
      <c r="C53" s="37" t="s">
        <v>354</v>
      </c>
      <c r="D53" s="44" t="s">
        <v>222</v>
      </c>
      <c r="E53" s="55">
        <f>VLOOKUP('LISTA COSTOS 100%'!D53,'INGRESO DE DATOS '!$B$6:$C$24,2,FALSE)</f>
        <v>21500</v>
      </c>
      <c r="F53" s="44" t="s">
        <v>401</v>
      </c>
      <c r="G53" s="55">
        <f>VLOOKUP('LISTA COSTOS 100%'!F53,'INGRESO DE DATOS '!$B$6:$C$24,2,FALSE)</f>
        <v>5787</v>
      </c>
      <c r="H53" s="44" t="s">
        <v>222</v>
      </c>
      <c r="I53" s="55">
        <f>VLOOKUP('LISTA COSTOS 100%'!H53,'INGRESO DE DATOS '!$B$6:$C$24,2,FALSE)</f>
        <v>21500</v>
      </c>
      <c r="J53" s="76">
        <f>'INGRESO DE DATOS '!$H$7</f>
        <v>4500</v>
      </c>
      <c r="K53" s="84">
        <f>'INGRESO DE DATOS '!$H$6</f>
        <v>3000</v>
      </c>
      <c r="L53" s="85">
        <f t="shared" si="2"/>
        <v>56287</v>
      </c>
      <c r="M53" s="86">
        <f>(L53*'INGRESO DE DATOS '!$F$14)+L53</f>
        <v>57975.61</v>
      </c>
      <c r="N53" s="85">
        <f>M53*'INGRESO DE DATOS '!$F$15</f>
        <v>2319.0244000000002</v>
      </c>
      <c r="O53" s="86">
        <f>(M53*'INGRESO DE DATOS '!$F$15)+M53</f>
        <v>60294.634400000003</v>
      </c>
      <c r="P53" s="85">
        <f>(O53*'INGRESO DE DATOS '!$F$16)+O53</f>
        <v>69338.829559999998</v>
      </c>
      <c r="Q53" s="86">
        <f>(O53*'INGRESO DE DATOS '!$F$17)+O53</f>
        <v>72956.507624000005</v>
      </c>
      <c r="R53" s="89"/>
      <c r="S53" s="93">
        <f t="shared" si="3"/>
        <v>72260.504201680669</v>
      </c>
      <c r="T53" s="94">
        <f t="shared" si="4"/>
        <v>11965.869801680667</v>
      </c>
      <c r="U53" s="95">
        <f t="shared" si="6"/>
        <v>0.19845662753833143</v>
      </c>
      <c r="V53" s="83">
        <f t="shared" si="5"/>
        <v>86818.244072560003</v>
      </c>
      <c r="W53" s="38">
        <v>85990</v>
      </c>
    </row>
    <row r="54" spans="1:23" s="38" customFormat="1" ht="11.4" x14ac:dyDescent="0.2">
      <c r="A54" s="40">
        <v>51</v>
      </c>
      <c r="B54" s="41" t="s">
        <v>346</v>
      </c>
      <c r="C54" s="42" t="s">
        <v>355</v>
      </c>
      <c r="D54" s="44" t="s">
        <v>222</v>
      </c>
      <c r="E54" s="55">
        <f>VLOOKUP('LISTA COSTOS 100%'!D54,'INGRESO DE DATOS '!$B$6:$C$24,2,FALSE)</f>
        <v>21500</v>
      </c>
      <c r="F54" s="44" t="s">
        <v>400</v>
      </c>
      <c r="G54" s="55">
        <f>VLOOKUP('LISTA COSTOS 100%'!F54,'INGRESO DE DATOS '!$B$6:$C$24,2,FALSE)</f>
        <v>8347</v>
      </c>
      <c r="H54" s="44" t="s">
        <v>222</v>
      </c>
      <c r="I54" s="55">
        <f>VLOOKUP('LISTA COSTOS 100%'!H54,'INGRESO DE DATOS '!$B$6:$C$24,2,FALSE)</f>
        <v>21500</v>
      </c>
      <c r="J54" s="76">
        <f>'INGRESO DE DATOS '!$H$7</f>
        <v>4500</v>
      </c>
      <c r="K54" s="84">
        <f>'INGRESO DE DATOS '!$H$6</f>
        <v>3000</v>
      </c>
      <c r="L54" s="85">
        <f t="shared" si="2"/>
        <v>58847</v>
      </c>
      <c r="M54" s="86">
        <f>(L54*'INGRESO DE DATOS '!$F$14)+L54</f>
        <v>60612.41</v>
      </c>
      <c r="N54" s="85">
        <f>M54*'INGRESO DE DATOS '!$F$15</f>
        <v>2424.4964</v>
      </c>
      <c r="O54" s="86">
        <f>(M54*'INGRESO DE DATOS '!$F$15)+M54</f>
        <v>63036.906400000007</v>
      </c>
      <c r="P54" s="85">
        <f>(O54*'INGRESO DE DATOS '!$F$16)+O54</f>
        <v>72492.442360000015</v>
      </c>
      <c r="Q54" s="86">
        <f>(O54*'INGRESO DE DATOS '!$F$17)+O54</f>
        <v>76274.656744000007</v>
      </c>
      <c r="R54" s="89"/>
      <c r="S54" s="93">
        <f t="shared" si="3"/>
        <v>75621.848739495807</v>
      </c>
      <c r="T54" s="94">
        <f t="shared" si="4"/>
        <v>12584.942339495799</v>
      </c>
      <c r="U54" s="95">
        <f t="shared" si="6"/>
        <v>0.19964403487122581</v>
      </c>
      <c r="V54" s="83">
        <f t="shared" si="5"/>
        <v>90766.841525360011</v>
      </c>
      <c r="W54" s="38">
        <v>89990</v>
      </c>
    </row>
    <row r="55" spans="1:23" s="38" customFormat="1" ht="11.4" x14ac:dyDescent="0.2">
      <c r="A55" s="40">
        <v>52</v>
      </c>
      <c r="B55" s="41" t="s">
        <v>347</v>
      </c>
      <c r="C55" s="42" t="s">
        <v>356</v>
      </c>
      <c r="D55" s="44" t="s">
        <v>222</v>
      </c>
      <c r="E55" s="55">
        <f>VLOOKUP('LISTA COSTOS 100%'!D55,'INGRESO DE DATOS '!$B$6:$C$24,2,FALSE)</f>
        <v>21500</v>
      </c>
      <c r="F55" s="44" t="s">
        <v>399</v>
      </c>
      <c r="G55" s="55">
        <f>VLOOKUP('LISTA COSTOS 100%'!F55,'INGRESO DE DATOS '!$B$6:$C$24,2,FALSE)</f>
        <v>11730</v>
      </c>
      <c r="H55" s="44" t="s">
        <v>222</v>
      </c>
      <c r="I55" s="55">
        <f>VLOOKUP('LISTA COSTOS 100%'!H55,'INGRESO DE DATOS '!$B$6:$C$24,2,FALSE)</f>
        <v>21500</v>
      </c>
      <c r="J55" s="76">
        <f>'INGRESO DE DATOS '!$H$7</f>
        <v>4500</v>
      </c>
      <c r="K55" s="84">
        <f>'INGRESO DE DATOS '!$H$6</f>
        <v>3000</v>
      </c>
      <c r="L55" s="85">
        <f t="shared" si="2"/>
        <v>62230</v>
      </c>
      <c r="M55" s="86">
        <f>(L55*'INGRESO DE DATOS '!$F$14)+L55</f>
        <v>64096.9</v>
      </c>
      <c r="N55" s="85">
        <f>M55*'INGRESO DE DATOS '!$F$15</f>
        <v>2563.8760000000002</v>
      </c>
      <c r="O55" s="86">
        <f>(M55*'INGRESO DE DATOS '!$F$15)+M55</f>
        <v>66660.775999999998</v>
      </c>
      <c r="P55" s="85">
        <f>(O55*'INGRESO DE DATOS '!$F$16)+O55</f>
        <v>76659.892399999997</v>
      </c>
      <c r="Q55" s="86">
        <f>(O55*'INGRESO DE DATOS '!$F$17)+O55</f>
        <v>80659.538959999991</v>
      </c>
      <c r="R55" s="89"/>
      <c r="S55" s="93">
        <f t="shared" si="3"/>
        <v>79823.529411764714</v>
      </c>
      <c r="T55" s="94">
        <f t="shared" si="4"/>
        <v>13162.753411764716</v>
      </c>
      <c r="U55" s="95">
        <f t="shared" si="6"/>
        <v>0.19745874863149981</v>
      </c>
      <c r="V55" s="83">
        <f t="shared" si="5"/>
        <v>95984.85136239999</v>
      </c>
      <c r="W55" s="38">
        <v>94990</v>
      </c>
    </row>
    <row r="56" spans="1:23" s="38" customFormat="1" ht="11.4" x14ac:dyDescent="0.2">
      <c r="A56" s="40">
        <v>53</v>
      </c>
      <c r="B56" s="41" t="s">
        <v>348</v>
      </c>
      <c r="C56" s="42" t="s">
        <v>357</v>
      </c>
      <c r="D56" s="44" t="s">
        <v>222</v>
      </c>
      <c r="E56" s="55">
        <f>VLOOKUP('LISTA COSTOS 100%'!D56,'INGRESO DE DATOS '!$B$6:$C$24,2,FALSE)</f>
        <v>21500</v>
      </c>
      <c r="F56" s="44" t="s">
        <v>402</v>
      </c>
      <c r="G56" s="55">
        <f>VLOOKUP('LISTA COSTOS 100%'!F56,'INGRESO DE DATOS '!$B$6:$C$24,2,FALSE)</f>
        <v>14630</v>
      </c>
      <c r="H56" s="44" t="s">
        <v>222</v>
      </c>
      <c r="I56" s="55">
        <f>VLOOKUP('LISTA COSTOS 100%'!H56,'INGRESO DE DATOS '!$B$6:$C$24,2,FALSE)</f>
        <v>21500</v>
      </c>
      <c r="J56" s="76">
        <f>'INGRESO DE DATOS '!$H$7</f>
        <v>4500</v>
      </c>
      <c r="K56" s="84">
        <f>'INGRESO DE DATOS '!$H$6</f>
        <v>3000</v>
      </c>
      <c r="L56" s="85">
        <f t="shared" si="2"/>
        <v>65130</v>
      </c>
      <c r="M56" s="86">
        <f>(L56*'INGRESO DE DATOS '!$F$14)+L56</f>
        <v>67083.899999999994</v>
      </c>
      <c r="N56" s="85">
        <f>M56*'INGRESO DE DATOS '!$F$15</f>
        <v>2683.3559999999998</v>
      </c>
      <c r="O56" s="86">
        <f>(M56*'INGRESO DE DATOS '!$F$15)+M56</f>
        <v>69767.255999999994</v>
      </c>
      <c r="P56" s="85">
        <f>(O56*'INGRESO DE DATOS '!$F$16)+O56</f>
        <v>80232.344399999987</v>
      </c>
      <c r="Q56" s="86">
        <f>(O56*'INGRESO DE DATOS '!$F$17)+O56</f>
        <v>84418.379759999996</v>
      </c>
      <c r="R56" s="89"/>
      <c r="S56" s="93">
        <f t="shared" si="3"/>
        <v>83184.873949579836</v>
      </c>
      <c r="T56" s="94">
        <f t="shared" si="4"/>
        <v>13417.617949579842</v>
      </c>
      <c r="U56" s="95">
        <f t="shared" si="6"/>
        <v>0.19231970295033307</v>
      </c>
      <c r="V56" s="83">
        <f t="shared" si="5"/>
        <v>100457.87191439999</v>
      </c>
      <c r="W56" s="38">
        <v>98990</v>
      </c>
    </row>
    <row r="57" spans="1:23" s="38" customFormat="1" ht="11.4" x14ac:dyDescent="0.2">
      <c r="A57" s="40">
        <v>54</v>
      </c>
      <c r="B57" s="41" t="s">
        <v>349</v>
      </c>
      <c r="C57" s="42" t="s">
        <v>358</v>
      </c>
      <c r="D57" s="44" t="s">
        <v>222</v>
      </c>
      <c r="E57" s="55">
        <f>VLOOKUP('LISTA COSTOS 100%'!D57,'INGRESO DE DATOS '!$B$6:$C$24,2,FALSE)</f>
        <v>21500</v>
      </c>
      <c r="F57" s="44" t="s">
        <v>403</v>
      </c>
      <c r="G57" s="55">
        <f>VLOOKUP('LISTA COSTOS 100%'!F57,'INGRESO DE DATOS '!$B$6:$C$24,2,FALSE)</f>
        <v>17864</v>
      </c>
      <c r="H57" s="44" t="s">
        <v>222</v>
      </c>
      <c r="I57" s="55">
        <f>VLOOKUP('LISTA COSTOS 100%'!H57,'INGRESO DE DATOS '!$B$6:$C$24,2,FALSE)</f>
        <v>21500</v>
      </c>
      <c r="J57" s="76">
        <f>'INGRESO DE DATOS '!$H$7</f>
        <v>4500</v>
      </c>
      <c r="K57" s="84">
        <f>'INGRESO DE DATOS '!$H$6</f>
        <v>3000</v>
      </c>
      <c r="L57" s="85">
        <f t="shared" si="2"/>
        <v>68364</v>
      </c>
      <c r="M57" s="86">
        <f>(L57*'INGRESO DE DATOS '!$F$14)+L57</f>
        <v>70414.92</v>
      </c>
      <c r="N57" s="85">
        <f>M57*'INGRESO DE DATOS '!$F$15</f>
        <v>2816.5967999999998</v>
      </c>
      <c r="O57" s="86">
        <f>(M57*'INGRESO DE DATOS '!$F$15)+M57</f>
        <v>73231.516799999998</v>
      </c>
      <c r="P57" s="85">
        <f>(O57*'INGRESO DE DATOS '!$F$16)+O57</f>
        <v>84216.244319999998</v>
      </c>
      <c r="Q57" s="86">
        <f>(O57*'INGRESO DE DATOS '!$F$17)+O57</f>
        <v>88610.135328000004</v>
      </c>
      <c r="R57" s="89"/>
      <c r="S57" s="93">
        <f t="shared" si="3"/>
        <v>88226.890756302528</v>
      </c>
      <c r="T57" s="94">
        <f t="shared" si="4"/>
        <v>14995.37395630253</v>
      </c>
      <c r="U57" s="95">
        <f t="shared" si="6"/>
        <v>0.20476667166755355</v>
      </c>
      <c r="V57" s="83">
        <f t="shared" si="5"/>
        <v>105446.06104032</v>
      </c>
      <c r="W57" s="38">
        <v>104990</v>
      </c>
    </row>
    <row r="58" spans="1:23" s="38" customFormat="1" ht="11.4" x14ac:dyDescent="0.2">
      <c r="A58" s="40">
        <v>55</v>
      </c>
      <c r="B58" s="41" t="s">
        <v>350</v>
      </c>
      <c r="C58" s="42" t="s">
        <v>359</v>
      </c>
      <c r="D58" s="44" t="s">
        <v>222</v>
      </c>
      <c r="E58" s="55">
        <f>VLOOKUP('LISTA COSTOS 100%'!D58,'INGRESO DE DATOS '!$B$6:$C$24,2,FALSE)</f>
        <v>21500</v>
      </c>
      <c r="F58" s="44" t="s">
        <v>404</v>
      </c>
      <c r="G58" s="55">
        <f>VLOOKUP('LISTA COSTOS 100%'!F58,'INGRESO DE DATOS '!$B$6:$C$24,2,FALSE)</f>
        <v>20842</v>
      </c>
      <c r="H58" s="44" t="s">
        <v>222</v>
      </c>
      <c r="I58" s="55">
        <f>VLOOKUP('LISTA COSTOS 100%'!H58,'INGRESO DE DATOS '!$B$6:$C$24,2,FALSE)</f>
        <v>21500</v>
      </c>
      <c r="J58" s="76">
        <f>'INGRESO DE DATOS '!$H$7</f>
        <v>4500</v>
      </c>
      <c r="K58" s="84">
        <f>'INGRESO DE DATOS '!$H$6</f>
        <v>3000</v>
      </c>
      <c r="L58" s="85">
        <f t="shared" si="2"/>
        <v>71342</v>
      </c>
      <c r="M58" s="86">
        <f>(L58*'INGRESO DE DATOS '!$F$14)+L58</f>
        <v>73482.259999999995</v>
      </c>
      <c r="N58" s="85">
        <f>M58*'INGRESO DE DATOS '!$F$15</f>
        <v>2939.2903999999999</v>
      </c>
      <c r="O58" s="86">
        <f>(M58*'INGRESO DE DATOS '!$F$15)+M58</f>
        <v>76421.550399999993</v>
      </c>
      <c r="P58" s="85">
        <f>(O58*'INGRESO DE DATOS '!$F$16)+O58</f>
        <v>87884.782959999997</v>
      </c>
      <c r="Q58" s="86">
        <f>(O58*'INGRESO DE DATOS '!$F$17)+O58</f>
        <v>92470.075983999996</v>
      </c>
      <c r="R58" s="89"/>
      <c r="S58" s="93">
        <f t="shared" si="3"/>
        <v>92428.571428571435</v>
      </c>
      <c r="T58" s="94">
        <f t="shared" si="4"/>
        <v>16007.021028571442</v>
      </c>
      <c r="U58" s="95">
        <f t="shared" si="6"/>
        <v>0.20945689985074475</v>
      </c>
      <c r="V58" s="83">
        <f t="shared" si="5"/>
        <v>110039.39042095999</v>
      </c>
      <c r="W58" s="38">
        <v>109990</v>
      </c>
    </row>
    <row r="59" spans="1:23" s="38" customFormat="1" ht="11.4" x14ac:dyDescent="0.2">
      <c r="A59" s="40">
        <v>56</v>
      </c>
      <c r="B59" s="41" t="s">
        <v>351</v>
      </c>
      <c r="C59" s="42" t="s">
        <v>360</v>
      </c>
      <c r="D59" s="44" t="s">
        <v>222</v>
      </c>
      <c r="E59" s="55">
        <f>VLOOKUP('LISTA COSTOS 100%'!D59,'INGRESO DE DATOS '!$B$6:$C$24,2,FALSE)</f>
        <v>21500</v>
      </c>
      <c r="F59" s="44" t="s">
        <v>405</v>
      </c>
      <c r="G59" s="55">
        <f>VLOOKUP('LISTA COSTOS 100%'!F59,'INGRESO DE DATOS '!$B$6:$C$24,2,FALSE)</f>
        <v>23819</v>
      </c>
      <c r="H59" s="44" t="s">
        <v>222</v>
      </c>
      <c r="I59" s="55">
        <f>VLOOKUP('LISTA COSTOS 100%'!H59,'INGRESO DE DATOS '!$B$6:$C$24,2,FALSE)</f>
        <v>21500</v>
      </c>
      <c r="J59" s="76">
        <f>'INGRESO DE DATOS '!$H$7</f>
        <v>4500</v>
      </c>
      <c r="K59" s="84">
        <f>'INGRESO DE DATOS '!$H$6</f>
        <v>3000</v>
      </c>
      <c r="L59" s="85">
        <f t="shared" si="2"/>
        <v>74319</v>
      </c>
      <c r="M59" s="86">
        <f>(L59*'INGRESO DE DATOS '!$F$14)+L59</f>
        <v>76548.570000000007</v>
      </c>
      <c r="N59" s="85">
        <f>M59*'INGRESO DE DATOS '!$F$15</f>
        <v>3061.9428000000003</v>
      </c>
      <c r="O59" s="86">
        <f>(M59*'INGRESO DE DATOS '!$F$15)+M59</f>
        <v>79610.512800000011</v>
      </c>
      <c r="P59" s="85">
        <f>(O59*'INGRESO DE DATOS '!$F$16)+O59</f>
        <v>91552.089720000018</v>
      </c>
      <c r="Q59" s="86">
        <f>(O59*'INGRESO DE DATOS '!$F$17)+O59</f>
        <v>96328.720488000021</v>
      </c>
      <c r="R59" s="89"/>
      <c r="S59" s="93">
        <f t="shared" si="3"/>
        <v>94949.579831932773</v>
      </c>
      <c r="T59" s="94">
        <f t="shared" si="4"/>
        <v>15339.067031932762</v>
      </c>
      <c r="U59" s="95">
        <f t="shared" si="6"/>
        <v>0.1926764002948711</v>
      </c>
      <c r="V59" s="83">
        <f t="shared" si="5"/>
        <v>114631.17738072002</v>
      </c>
      <c r="W59" s="38">
        <v>112990</v>
      </c>
    </row>
    <row r="60" spans="1:23" s="38" customFormat="1" ht="11.4" x14ac:dyDescent="0.2">
      <c r="A60" s="40">
        <v>57</v>
      </c>
      <c r="B60" s="41" t="s">
        <v>361</v>
      </c>
      <c r="C60" s="37" t="s">
        <v>210</v>
      </c>
      <c r="D60" s="44" t="s">
        <v>223</v>
      </c>
      <c r="E60" s="55">
        <f>VLOOKUP('LISTA COSTOS 100%'!D60,'INGRESO DE DATOS '!$B$6:$C$24,2,FALSE)</f>
        <v>16806</v>
      </c>
      <c r="F60" s="44" t="s">
        <v>401</v>
      </c>
      <c r="G60" s="55">
        <f>VLOOKUP('LISTA COSTOS 100%'!F60,'INGRESO DE DATOS '!$B$6:$C$24,2,FALSE)</f>
        <v>5787</v>
      </c>
      <c r="H60" s="44" t="s">
        <v>218</v>
      </c>
      <c r="I60" s="55">
        <f>VLOOKUP('LISTA COSTOS 100%'!H60,'INGRESO DE DATOS '!$B$6:$C$24,2,FALSE)</f>
        <v>11765</v>
      </c>
      <c r="J60" s="76">
        <f>'INGRESO DE DATOS '!$H$7</f>
        <v>4500</v>
      </c>
      <c r="K60" s="84">
        <f>'INGRESO DE DATOS '!$H$6</f>
        <v>3000</v>
      </c>
      <c r="L60" s="85">
        <f t="shared" si="2"/>
        <v>41858</v>
      </c>
      <c r="M60" s="86">
        <f>(L60*'INGRESO DE DATOS '!$F$14)+L60</f>
        <v>43113.74</v>
      </c>
      <c r="N60" s="85">
        <f>M60*'INGRESO DE DATOS '!$F$15</f>
        <v>1724.5496000000001</v>
      </c>
      <c r="O60" s="86">
        <f>(M60*'INGRESO DE DATOS '!$F$15)+M60</f>
        <v>44838.289599999996</v>
      </c>
      <c r="P60" s="85">
        <f>(O60*'INGRESO DE DATOS '!$F$16)+O60</f>
        <v>51564.033039999995</v>
      </c>
      <c r="Q60" s="86">
        <f>(O60*'INGRESO DE DATOS '!$F$17)+O60</f>
        <v>54254.330415999997</v>
      </c>
      <c r="R60" s="89"/>
      <c r="S60" s="93">
        <f t="shared" si="3"/>
        <v>53773.10924369748</v>
      </c>
      <c r="T60" s="94">
        <f t="shared" si="4"/>
        <v>8934.8196436974831</v>
      </c>
      <c r="U60" s="95">
        <f t="shared" si="6"/>
        <v>0.19926762870315828</v>
      </c>
      <c r="V60" s="83">
        <f t="shared" si="5"/>
        <v>64562.653195039995</v>
      </c>
      <c r="W60" s="38">
        <v>63990</v>
      </c>
    </row>
    <row r="61" spans="1:23" s="38" customFormat="1" ht="11.4" x14ac:dyDescent="0.2">
      <c r="A61" s="40">
        <v>58</v>
      </c>
      <c r="B61" s="41" t="s">
        <v>362</v>
      </c>
      <c r="C61" s="42" t="s">
        <v>211</v>
      </c>
      <c r="D61" s="44" t="s">
        <v>223</v>
      </c>
      <c r="E61" s="55">
        <f>VLOOKUP('LISTA COSTOS 100%'!D61,'INGRESO DE DATOS '!$B$6:$C$24,2,FALSE)</f>
        <v>16806</v>
      </c>
      <c r="F61" s="44" t="s">
        <v>400</v>
      </c>
      <c r="G61" s="55">
        <f>VLOOKUP('LISTA COSTOS 100%'!F61,'INGRESO DE DATOS '!$B$6:$C$24,2,FALSE)</f>
        <v>8347</v>
      </c>
      <c r="H61" s="44" t="s">
        <v>218</v>
      </c>
      <c r="I61" s="55">
        <f>VLOOKUP('LISTA COSTOS 100%'!H61,'INGRESO DE DATOS '!$B$6:$C$24,2,FALSE)</f>
        <v>11765</v>
      </c>
      <c r="J61" s="76">
        <f>'INGRESO DE DATOS '!$H$7</f>
        <v>4500</v>
      </c>
      <c r="K61" s="84">
        <f>'INGRESO DE DATOS '!$H$6</f>
        <v>3000</v>
      </c>
      <c r="L61" s="85">
        <f t="shared" si="2"/>
        <v>44418</v>
      </c>
      <c r="M61" s="86">
        <f>(L61*'INGRESO DE DATOS '!$F$14)+L61</f>
        <v>45750.54</v>
      </c>
      <c r="N61" s="85">
        <f>M61*'INGRESO DE DATOS '!$F$15</f>
        <v>1830.0216</v>
      </c>
      <c r="O61" s="86">
        <f>(M61*'INGRESO DE DATOS '!$F$15)+M61</f>
        <v>47580.561600000001</v>
      </c>
      <c r="P61" s="85">
        <f>(O61*'INGRESO DE DATOS '!$F$16)+O61</f>
        <v>54717.645839999997</v>
      </c>
      <c r="Q61" s="86">
        <f>(O61*'INGRESO DE DATOS '!$F$17)+O61</f>
        <v>57572.479535999999</v>
      </c>
      <c r="R61" s="89"/>
      <c r="S61" s="93">
        <f t="shared" si="3"/>
        <v>57134.45378151261</v>
      </c>
      <c r="T61" s="94">
        <f t="shared" si="4"/>
        <v>9553.8921815126087</v>
      </c>
      <c r="U61" s="95">
        <f t="shared" si="6"/>
        <v>0.2007940188228591</v>
      </c>
      <c r="V61" s="83">
        <f t="shared" si="5"/>
        <v>68511.250647840003</v>
      </c>
      <c r="W61" s="38">
        <v>67990</v>
      </c>
    </row>
    <row r="62" spans="1:23" s="38" customFormat="1" ht="11.4" x14ac:dyDescent="0.2">
      <c r="A62" s="40">
        <v>59</v>
      </c>
      <c r="B62" s="41" t="s">
        <v>363</v>
      </c>
      <c r="C62" s="42" t="s">
        <v>212</v>
      </c>
      <c r="D62" s="44" t="s">
        <v>223</v>
      </c>
      <c r="E62" s="55">
        <f>VLOOKUP('LISTA COSTOS 100%'!D62,'INGRESO DE DATOS '!$B$6:$C$24,2,FALSE)</f>
        <v>16806</v>
      </c>
      <c r="F62" s="44" t="s">
        <v>399</v>
      </c>
      <c r="G62" s="55">
        <f>VLOOKUP('LISTA COSTOS 100%'!F62,'INGRESO DE DATOS '!$B$6:$C$24,2,FALSE)</f>
        <v>11730</v>
      </c>
      <c r="H62" s="44" t="s">
        <v>218</v>
      </c>
      <c r="I62" s="55">
        <f>VLOOKUP('LISTA COSTOS 100%'!H62,'INGRESO DE DATOS '!$B$6:$C$24,2,FALSE)</f>
        <v>11765</v>
      </c>
      <c r="J62" s="76">
        <f>'INGRESO DE DATOS '!$H$7</f>
        <v>4500</v>
      </c>
      <c r="K62" s="84">
        <f>'INGRESO DE DATOS '!$H$6</f>
        <v>3000</v>
      </c>
      <c r="L62" s="85">
        <f t="shared" si="2"/>
        <v>47801</v>
      </c>
      <c r="M62" s="86">
        <f>(L62*'INGRESO DE DATOS '!$F$14)+L62</f>
        <v>49235.03</v>
      </c>
      <c r="N62" s="85">
        <f>M62*'INGRESO DE DATOS '!$F$15</f>
        <v>1969.4012</v>
      </c>
      <c r="O62" s="86">
        <f>(M62*'INGRESO DE DATOS '!$F$15)+M62</f>
        <v>51204.431199999999</v>
      </c>
      <c r="P62" s="85">
        <f>(O62*'INGRESO DE DATOS '!$F$16)+O62</f>
        <v>58885.095880000001</v>
      </c>
      <c r="Q62" s="86">
        <f>(O62*'INGRESO DE DATOS '!$F$17)+O62</f>
        <v>61957.361751999997</v>
      </c>
      <c r="R62" s="89"/>
      <c r="S62" s="93">
        <f t="shared" si="3"/>
        <v>61336.134453781517</v>
      </c>
      <c r="T62" s="94">
        <f t="shared" si="4"/>
        <v>10131.703253781518</v>
      </c>
      <c r="U62" s="95">
        <f t="shared" si="6"/>
        <v>0.19786770434394588</v>
      </c>
      <c r="V62" s="83">
        <f t="shared" si="5"/>
        <v>73729.260484879997</v>
      </c>
      <c r="W62" s="38">
        <v>72990</v>
      </c>
    </row>
    <row r="63" spans="1:23" s="38" customFormat="1" ht="11.4" x14ac:dyDescent="0.2">
      <c r="A63" s="40">
        <v>60</v>
      </c>
      <c r="B63" s="41" t="s">
        <v>364</v>
      </c>
      <c r="C63" s="42" t="s">
        <v>213</v>
      </c>
      <c r="D63" s="44" t="s">
        <v>223</v>
      </c>
      <c r="E63" s="55">
        <f>VLOOKUP('LISTA COSTOS 100%'!D63,'INGRESO DE DATOS '!$B$6:$C$24,2,FALSE)</f>
        <v>16806</v>
      </c>
      <c r="F63" s="44" t="s">
        <v>402</v>
      </c>
      <c r="G63" s="55">
        <f>VLOOKUP('LISTA COSTOS 100%'!F63,'INGRESO DE DATOS '!$B$6:$C$24,2,FALSE)</f>
        <v>14630</v>
      </c>
      <c r="H63" s="44" t="s">
        <v>218</v>
      </c>
      <c r="I63" s="55">
        <f>VLOOKUP('LISTA COSTOS 100%'!H63,'INGRESO DE DATOS '!$B$6:$C$24,2,FALSE)</f>
        <v>11765</v>
      </c>
      <c r="J63" s="76">
        <f>'INGRESO DE DATOS '!$H$7</f>
        <v>4500</v>
      </c>
      <c r="K63" s="84">
        <f>'INGRESO DE DATOS '!$H$6</f>
        <v>3000</v>
      </c>
      <c r="L63" s="85">
        <f t="shared" si="2"/>
        <v>50701</v>
      </c>
      <c r="M63" s="86">
        <f>(L63*'INGRESO DE DATOS '!$F$14)+L63</f>
        <v>52222.03</v>
      </c>
      <c r="N63" s="85">
        <f>M63*'INGRESO DE DATOS '!$F$15</f>
        <v>2088.8811999999998</v>
      </c>
      <c r="O63" s="86">
        <f>(M63*'INGRESO DE DATOS '!$F$15)+M63</f>
        <v>54310.911200000002</v>
      </c>
      <c r="P63" s="85">
        <f>(O63*'INGRESO DE DATOS '!$F$16)+O63</f>
        <v>62457.547879999998</v>
      </c>
      <c r="Q63" s="86">
        <f>(O63*'INGRESO DE DATOS '!$F$17)+O63</f>
        <v>65716.202552000002</v>
      </c>
      <c r="R63" s="89"/>
      <c r="S63" s="93">
        <f t="shared" si="3"/>
        <v>65537.815126050424</v>
      </c>
      <c r="T63" s="94">
        <f t="shared" si="4"/>
        <v>11226.903926050421</v>
      </c>
      <c r="U63" s="95">
        <f t="shared" si="6"/>
        <v>0.20671544037822037</v>
      </c>
      <c r="V63" s="83">
        <f t="shared" si="5"/>
        <v>78202.281036879998</v>
      </c>
      <c r="W63" s="38">
        <v>77990</v>
      </c>
    </row>
    <row r="64" spans="1:23" s="38" customFormat="1" ht="11.4" x14ac:dyDescent="0.2">
      <c r="A64" s="40">
        <v>61</v>
      </c>
      <c r="B64" s="41" t="s">
        <v>365</v>
      </c>
      <c r="C64" s="42" t="s">
        <v>214</v>
      </c>
      <c r="D64" s="44" t="s">
        <v>223</v>
      </c>
      <c r="E64" s="55">
        <f>VLOOKUP('LISTA COSTOS 100%'!D64,'INGRESO DE DATOS '!$B$6:$C$24,2,FALSE)</f>
        <v>16806</v>
      </c>
      <c r="F64" s="44" t="s">
        <v>403</v>
      </c>
      <c r="G64" s="55">
        <f>VLOOKUP('LISTA COSTOS 100%'!F64,'INGRESO DE DATOS '!$B$6:$C$24,2,FALSE)</f>
        <v>17864</v>
      </c>
      <c r="H64" s="44" t="s">
        <v>218</v>
      </c>
      <c r="I64" s="55">
        <f>VLOOKUP('LISTA COSTOS 100%'!H64,'INGRESO DE DATOS '!$B$6:$C$24,2,FALSE)</f>
        <v>11765</v>
      </c>
      <c r="J64" s="76">
        <f>'INGRESO DE DATOS '!$H$7</f>
        <v>4500</v>
      </c>
      <c r="K64" s="84">
        <f>'INGRESO DE DATOS '!$H$6</f>
        <v>3000</v>
      </c>
      <c r="L64" s="85">
        <f t="shared" si="2"/>
        <v>53935</v>
      </c>
      <c r="M64" s="86">
        <f>(L64*'INGRESO DE DATOS '!$F$14)+L64</f>
        <v>55553.05</v>
      </c>
      <c r="N64" s="85">
        <f>M64*'INGRESO DE DATOS '!$F$15</f>
        <v>2222.1220000000003</v>
      </c>
      <c r="O64" s="86">
        <f>(M64*'INGRESO DE DATOS '!$F$15)+M64</f>
        <v>57775.172000000006</v>
      </c>
      <c r="P64" s="85">
        <f>(O64*'INGRESO DE DATOS '!$F$16)+O64</f>
        <v>66441.447800000009</v>
      </c>
      <c r="Q64" s="86">
        <f>(O64*'INGRESO DE DATOS '!$F$17)+O64</f>
        <v>69907.95812000001</v>
      </c>
      <c r="R64" s="89"/>
      <c r="S64" s="93">
        <f t="shared" si="3"/>
        <v>68899.159663865546</v>
      </c>
      <c r="T64" s="94">
        <f t="shared" si="4"/>
        <v>11123.987663865541</v>
      </c>
      <c r="U64" s="95">
        <f t="shared" si="6"/>
        <v>0.19253923924043947</v>
      </c>
      <c r="V64" s="83">
        <f t="shared" si="5"/>
        <v>83190.470162800004</v>
      </c>
      <c r="W64" s="38">
        <v>81990</v>
      </c>
    </row>
    <row r="65" spans="1:23" s="38" customFormat="1" ht="11.4" x14ac:dyDescent="0.2">
      <c r="A65" s="40">
        <v>62</v>
      </c>
      <c r="B65" s="41" t="s">
        <v>366</v>
      </c>
      <c r="C65" s="42" t="s">
        <v>375</v>
      </c>
      <c r="D65" s="44" t="s">
        <v>223</v>
      </c>
      <c r="E65" s="55">
        <f>VLOOKUP('LISTA COSTOS 100%'!D65,'INGRESO DE DATOS '!$B$6:$C$24,2,FALSE)</f>
        <v>16806</v>
      </c>
      <c r="F65" s="44" t="s">
        <v>404</v>
      </c>
      <c r="G65" s="55">
        <f>VLOOKUP('LISTA COSTOS 100%'!F65,'INGRESO DE DATOS '!$B$6:$C$24,2,FALSE)</f>
        <v>20842</v>
      </c>
      <c r="H65" s="44" t="s">
        <v>218</v>
      </c>
      <c r="I65" s="55">
        <f>VLOOKUP('LISTA COSTOS 100%'!H65,'INGRESO DE DATOS '!$B$6:$C$24,2,FALSE)</f>
        <v>11765</v>
      </c>
      <c r="J65" s="76">
        <f>'INGRESO DE DATOS '!$H$7</f>
        <v>4500</v>
      </c>
      <c r="K65" s="84">
        <f>'INGRESO DE DATOS '!$H$6</f>
        <v>3000</v>
      </c>
      <c r="L65" s="85">
        <f t="shared" si="2"/>
        <v>56913</v>
      </c>
      <c r="M65" s="86">
        <f>(L65*'INGRESO DE DATOS '!$F$14)+L65</f>
        <v>58620.39</v>
      </c>
      <c r="N65" s="85">
        <f>M65*'INGRESO DE DATOS '!$F$15</f>
        <v>2344.8155999999999</v>
      </c>
      <c r="O65" s="86">
        <f>(M65*'INGRESO DE DATOS '!$F$15)+M65</f>
        <v>60965.205600000001</v>
      </c>
      <c r="P65" s="85">
        <f>(O65*'INGRESO DE DATOS '!$F$16)+O65</f>
        <v>70109.986440000008</v>
      </c>
      <c r="Q65" s="86">
        <f>(O65*'INGRESO DE DATOS '!$F$17)+O65</f>
        <v>73767.898776000002</v>
      </c>
      <c r="R65" s="89"/>
      <c r="S65" s="93">
        <f t="shared" si="3"/>
        <v>73100.840336134454</v>
      </c>
      <c r="T65" s="94">
        <f t="shared" si="4"/>
        <v>12135.634736134452</v>
      </c>
      <c r="U65" s="95">
        <f t="shared" si="6"/>
        <v>0.19905837463680187</v>
      </c>
      <c r="V65" s="83">
        <f t="shared" si="5"/>
        <v>87783.799543439993</v>
      </c>
      <c r="W65" s="38">
        <v>86990</v>
      </c>
    </row>
    <row r="66" spans="1:23" s="38" customFormat="1" ht="11.4" x14ac:dyDescent="0.2">
      <c r="A66" s="40">
        <v>63</v>
      </c>
      <c r="B66" s="41" t="s">
        <v>367</v>
      </c>
      <c r="C66" s="42" t="s">
        <v>376</v>
      </c>
      <c r="D66" s="44" t="s">
        <v>223</v>
      </c>
      <c r="E66" s="55">
        <f>VLOOKUP('LISTA COSTOS 100%'!D66,'INGRESO DE DATOS '!$B$6:$C$24,2,FALSE)</f>
        <v>16806</v>
      </c>
      <c r="F66" s="44" t="s">
        <v>405</v>
      </c>
      <c r="G66" s="55">
        <f>VLOOKUP('LISTA COSTOS 100%'!F66,'INGRESO DE DATOS '!$B$6:$C$24,2,FALSE)</f>
        <v>23819</v>
      </c>
      <c r="H66" s="44" t="s">
        <v>218</v>
      </c>
      <c r="I66" s="55">
        <f>VLOOKUP('LISTA COSTOS 100%'!H66,'INGRESO DE DATOS '!$B$6:$C$24,2,FALSE)</f>
        <v>11765</v>
      </c>
      <c r="J66" s="76">
        <f>'INGRESO DE DATOS '!$H$7</f>
        <v>4500</v>
      </c>
      <c r="K66" s="84">
        <f>'INGRESO DE DATOS '!$H$6</f>
        <v>3000</v>
      </c>
      <c r="L66" s="85">
        <f t="shared" si="2"/>
        <v>59890</v>
      </c>
      <c r="M66" s="86">
        <f>(L66*'INGRESO DE DATOS '!$F$14)+L66</f>
        <v>61686.7</v>
      </c>
      <c r="N66" s="85">
        <f>M66*'INGRESO DE DATOS '!$F$15</f>
        <v>2467.4679999999998</v>
      </c>
      <c r="O66" s="86">
        <f>(M66*'INGRESO DE DATOS '!$F$15)+M66</f>
        <v>64154.167999999998</v>
      </c>
      <c r="P66" s="85">
        <f>(O66*'INGRESO DE DATOS '!$F$16)+O66</f>
        <v>73777.2932</v>
      </c>
      <c r="Q66" s="86">
        <f>(O66*'INGRESO DE DATOS '!$F$17)+O66</f>
        <v>77626.543279999998</v>
      </c>
      <c r="R66" s="89"/>
      <c r="S66" s="93">
        <f t="shared" si="3"/>
        <v>77302.521008403361</v>
      </c>
      <c r="T66" s="94">
        <f t="shared" si="4"/>
        <v>13148.353008403363</v>
      </c>
      <c r="U66" s="95">
        <f t="shared" si="6"/>
        <v>0.20494931846678091</v>
      </c>
      <c r="V66" s="83">
        <f t="shared" si="5"/>
        <v>92375.5865032</v>
      </c>
      <c r="W66" s="38">
        <v>91990</v>
      </c>
    </row>
    <row r="67" spans="1:23" s="38" customFormat="1" ht="11.4" x14ac:dyDescent="0.2">
      <c r="A67" s="40">
        <v>64</v>
      </c>
      <c r="B67" s="41" t="s">
        <v>368</v>
      </c>
      <c r="C67" s="37" t="s">
        <v>377</v>
      </c>
      <c r="D67" s="44" t="s">
        <v>223</v>
      </c>
      <c r="E67" s="55">
        <f>VLOOKUP('LISTA COSTOS 100%'!D67,'INGRESO DE DATOS '!$B$6:$C$24,2,FALSE)</f>
        <v>16806</v>
      </c>
      <c r="F67" s="44" t="s">
        <v>401</v>
      </c>
      <c r="G67" s="55">
        <f>VLOOKUP('LISTA COSTOS 100%'!F67,'INGRESO DE DATOS '!$B$6:$C$24,2,FALSE)</f>
        <v>5787</v>
      </c>
      <c r="H67" s="44" t="s">
        <v>223</v>
      </c>
      <c r="I67" s="55">
        <f>VLOOKUP('LISTA COSTOS 100%'!H67,'INGRESO DE DATOS '!$B$6:$C$24,2,FALSE)</f>
        <v>16806</v>
      </c>
      <c r="J67" s="76">
        <f>'INGRESO DE DATOS '!$H$7</f>
        <v>4500</v>
      </c>
      <c r="K67" s="84">
        <f>'INGRESO DE DATOS '!$H$6</f>
        <v>3000</v>
      </c>
      <c r="L67" s="85">
        <f t="shared" si="2"/>
        <v>46899</v>
      </c>
      <c r="M67" s="86">
        <f>(L67*'INGRESO DE DATOS '!$F$14)+L67</f>
        <v>48305.97</v>
      </c>
      <c r="N67" s="85">
        <f>M67*'INGRESO DE DATOS '!$F$15</f>
        <v>1932.2388000000001</v>
      </c>
      <c r="O67" s="86">
        <f>(M67*'INGRESO DE DATOS '!$F$15)+M67</f>
        <v>50238.2088</v>
      </c>
      <c r="P67" s="85">
        <f>(O67*'INGRESO DE DATOS '!$F$16)+O67</f>
        <v>57773.940119999999</v>
      </c>
      <c r="Q67" s="86">
        <f>(O67*'INGRESO DE DATOS '!$F$17)+O67</f>
        <v>60788.232647999997</v>
      </c>
      <c r="R67" s="89"/>
      <c r="S67" s="93">
        <f t="shared" si="3"/>
        <v>60495.798319327732</v>
      </c>
      <c r="T67" s="94">
        <f t="shared" si="4"/>
        <v>10257.589519327732</v>
      </c>
      <c r="U67" s="95">
        <f t="shared" si="6"/>
        <v>0.20417904547838361</v>
      </c>
      <c r="V67" s="83">
        <f t="shared" si="5"/>
        <v>72337.996851119999</v>
      </c>
      <c r="W67" s="38">
        <v>71990</v>
      </c>
    </row>
    <row r="68" spans="1:23" s="38" customFormat="1" ht="11.4" x14ac:dyDescent="0.2">
      <c r="A68" s="40">
        <v>65</v>
      </c>
      <c r="B68" s="41" t="s">
        <v>369</v>
      </c>
      <c r="C68" s="42" t="s">
        <v>378</v>
      </c>
      <c r="D68" s="44" t="s">
        <v>223</v>
      </c>
      <c r="E68" s="55">
        <f>VLOOKUP('LISTA COSTOS 100%'!D68,'INGRESO DE DATOS '!$B$6:$C$24,2,FALSE)</f>
        <v>16806</v>
      </c>
      <c r="F68" s="44" t="s">
        <v>400</v>
      </c>
      <c r="G68" s="55">
        <f>VLOOKUP('LISTA COSTOS 100%'!F68,'INGRESO DE DATOS '!$B$6:$C$24,2,FALSE)</f>
        <v>8347</v>
      </c>
      <c r="H68" s="44" t="s">
        <v>223</v>
      </c>
      <c r="I68" s="55">
        <f>VLOOKUP('LISTA COSTOS 100%'!H68,'INGRESO DE DATOS '!$B$6:$C$24,2,FALSE)</f>
        <v>16806</v>
      </c>
      <c r="J68" s="76">
        <f>'INGRESO DE DATOS '!$H$7</f>
        <v>4500</v>
      </c>
      <c r="K68" s="84">
        <f>'INGRESO DE DATOS '!$H$6</f>
        <v>3000</v>
      </c>
      <c r="L68" s="85">
        <f t="shared" si="2"/>
        <v>49459</v>
      </c>
      <c r="M68" s="86">
        <f>(L68*'INGRESO DE DATOS '!$F$14)+L68</f>
        <v>50942.77</v>
      </c>
      <c r="N68" s="85">
        <f>M68*'INGRESO DE DATOS '!$F$15</f>
        <v>2037.7107999999998</v>
      </c>
      <c r="O68" s="86">
        <f>(M68*'INGRESO DE DATOS '!$F$15)+M68</f>
        <v>52980.480799999998</v>
      </c>
      <c r="P68" s="85">
        <f>(O68*'INGRESO DE DATOS '!$F$16)+O68</f>
        <v>60927.552919999995</v>
      </c>
      <c r="Q68" s="86">
        <f>(O68*'INGRESO DE DATOS '!$F$17)+O68</f>
        <v>64106.381767999999</v>
      </c>
      <c r="R68" s="89"/>
      <c r="S68" s="93">
        <f t="shared" si="3"/>
        <v>63857.142857142862</v>
      </c>
      <c r="T68" s="94">
        <f t="shared" si="4"/>
        <v>10876.662057142865</v>
      </c>
      <c r="U68" s="95">
        <f t="shared" si="6"/>
        <v>0.20529564648916634</v>
      </c>
      <c r="V68" s="83">
        <f t="shared" si="5"/>
        <v>76286.594303919992</v>
      </c>
      <c r="W68" s="38">
        <v>75990</v>
      </c>
    </row>
    <row r="69" spans="1:23" s="38" customFormat="1" ht="11.4" x14ac:dyDescent="0.2">
      <c r="A69" s="40">
        <v>66</v>
      </c>
      <c r="B69" s="41" t="s">
        <v>370</v>
      </c>
      <c r="C69" s="42" t="s">
        <v>379</v>
      </c>
      <c r="D69" s="44" t="s">
        <v>223</v>
      </c>
      <c r="E69" s="55">
        <f>VLOOKUP('LISTA COSTOS 100%'!D69,'INGRESO DE DATOS '!$B$6:$C$24,2,FALSE)</f>
        <v>16806</v>
      </c>
      <c r="F69" s="44" t="s">
        <v>399</v>
      </c>
      <c r="G69" s="55">
        <f>VLOOKUP('LISTA COSTOS 100%'!F69,'INGRESO DE DATOS '!$B$6:$C$24,2,FALSE)</f>
        <v>11730</v>
      </c>
      <c r="H69" s="44" t="s">
        <v>223</v>
      </c>
      <c r="I69" s="55">
        <f>VLOOKUP('LISTA COSTOS 100%'!H69,'INGRESO DE DATOS '!$B$6:$C$24,2,FALSE)</f>
        <v>16806</v>
      </c>
      <c r="J69" s="76">
        <f>'INGRESO DE DATOS '!$H$7</f>
        <v>4500</v>
      </c>
      <c r="K69" s="84">
        <f>'INGRESO DE DATOS '!$H$6</f>
        <v>3000</v>
      </c>
      <c r="L69" s="85">
        <f t="shared" ref="L69:L90" si="7">K69+J69+I69+G69+E69</f>
        <v>52842</v>
      </c>
      <c r="M69" s="86">
        <f>(L69*'INGRESO DE DATOS '!$F$14)+L69</f>
        <v>54427.26</v>
      </c>
      <c r="N69" s="85">
        <f>M69*'INGRESO DE DATOS '!$F$15</f>
        <v>2177.0904</v>
      </c>
      <c r="O69" s="86">
        <f>(M69*'INGRESO DE DATOS '!$F$15)+M69</f>
        <v>56604.350400000003</v>
      </c>
      <c r="P69" s="85">
        <f>(O69*'INGRESO DE DATOS '!$F$16)+O69</f>
        <v>65095.002960000005</v>
      </c>
      <c r="Q69" s="86">
        <f>(O69*'INGRESO DE DATOS '!$F$17)+O69</f>
        <v>68491.263984000005</v>
      </c>
      <c r="R69" s="89"/>
      <c r="S69" s="93">
        <f t="shared" si="3"/>
        <v>68058.823529411762</v>
      </c>
      <c r="T69" s="94">
        <f t="shared" ref="T69:T90" si="8">S69-O69</f>
        <v>11454.473129411759</v>
      </c>
      <c r="U69" s="95">
        <f t="shared" ref="U69:U90" si="9">(1/O69)*T69</f>
        <v>0.20236029648724241</v>
      </c>
      <c r="V69" s="83">
        <f t="shared" ref="V69:V90" si="10">+(Q69*1.19)</f>
        <v>81504.60414096</v>
      </c>
      <c r="W69" s="38">
        <v>80990</v>
      </c>
    </row>
    <row r="70" spans="1:23" s="38" customFormat="1" ht="11.4" x14ac:dyDescent="0.2">
      <c r="A70" s="40">
        <v>67</v>
      </c>
      <c r="B70" s="41" t="s">
        <v>371</v>
      </c>
      <c r="C70" s="42" t="s">
        <v>380</v>
      </c>
      <c r="D70" s="44" t="s">
        <v>223</v>
      </c>
      <c r="E70" s="55">
        <f>VLOOKUP('LISTA COSTOS 100%'!D70,'INGRESO DE DATOS '!$B$6:$C$24,2,FALSE)</f>
        <v>16806</v>
      </c>
      <c r="F70" s="44" t="s">
        <v>402</v>
      </c>
      <c r="G70" s="55">
        <f>VLOOKUP('LISTA COSTOS 100%'!F70,'INGRESO DE DATOS '!$B$6:$C$24,2,FALSE)</f>
        <v>14630</v>
      </c>
      <c r="H70" s="44" t="s">
        <v>223</v>
      </c>
      <c r="I70" s="55">
        <f>VLOOKUP('LISTA COSTOS 100%'!H70,'INGRESO DE DATOS '!$B$6:$C$24,2,FALSE)</f>
        <v>16806</v>
      </c>
      <c r="J70" s="76">
        <f>'INGRESO DE DATOS '!$H$7</f>
        <v>4500</v>
      </c>
      <c r="K70" s="84">
        <f>'INGRESO DE DATOS '!$H$6</f>
        <v>3000</v>
      </c>
      <c r="L70" s="85">
        <f t="shared" si="7"/>
        <v>55742</v>
      </c>
      <c r="M70" s="86">
        <f>(L70*'INGRESO DE DATOS '!$F$14)+L70</f>
        <v>57414.26</v>
      </c>
      <c r="N70" s="85">
        <f>M70*'INGRESO DE DATOS '!$F$15</f>
        <v>2296.5704000000001</v>
      </c>
      <c r="O70" s="86">
        <f>(M70*'INGRESO DE DATOS '!$F$15)+M70</f>
        <v>59710.830399999999</v>
      </c>
      <c r="P70" s="85">
        <f>(O70*'INGRESO DE DATOS '!$F$16)+O70</f>
        <v>68667.454960000003</v>
      </c>
      <c r="Q70" s="86">
        <f>(O70*'INGRESO DE DATOS '!$F$17)+O70</f>
        <v>72250.104783999996</v>
      </c>
      <c r="R70" s="89"/>
      <c r="S70" s="93">
        <f t="shared" si="3"/>
        <v>71420.168067226899</v>
      </c>
      <c r="T70" s="94">
        <f t="shared" si="8"/>
        <v>11709.337667226901</v>
      </c>
      <c r="U70" s="95">
        <f t="shared" si="9"/>
        <v>0.1961007339671314</v>
      </c>
      <c r="V70" s="83">
        <f t="shared" si="10"/>
        <v>85977.624692959987</v>
      </c>
      <c r="W70" s="38">
        <v>84990</v>
      </c>
    </row>
    <row r="71" spans="1:23" s="38" customFormat="1" ht="11.4" x14ac:dyDescent="0.2">
      <c r="A71" s="40">
        <v>68</v>
      </c>
      <c r="B71" s="41" t="s">
        <v>372</v>
      </c>
      <c r="C71" s="42" t="s">
        <v>381</v>
      </c>
      <c r="D71" s="44" t="s">
        <v>223</v>
      </c>
      <c r="E71" s="55">
        <f>VLOOKUP('LISTA COSTOS 100%'!D71,'INGRESO DE DATOS '!$B$6:$C$24,2,FALSE)</f>
        <v>16806</v>
      </c>
      <c r="F71" s="44" t="s">
        <v>403</v>
      </c>
      <c r="G71" s="55">
        <f>VLOOKUP('LISTA COSTOS 100%'!F71,'INGRESO DE DATOS '!$B$6:$C$24,2,FALSE)</f>
        <v>17864</v>
      </c>
      <c r="H71" s="44" t="s">
        <v>223</v>
      </c>
      <c r="I71" s="55">
        <f>VLOOKUP('LISTA COSTOS 100%'!H71,'INGRESO DE DATOS '!$B$6:$C$24,2,FALSE)</f>
        <v>16806</v>
      </c>
      <c r="J71" s="76">
        <f>'INGRESO DE DATOS '!$H$7</f>
        <v>4500</v>
      </c>
      <c r="K71" s="84">
        <f>'INGRESO DE DATOS '!$H$6</f>
        <v>3000</v>
      </c>
      <c r="L71" s="85">
        <f t="shared" si="7"/>
        <v>58976</v>
      </c>
      <c r="M71" s="86">
        <f>(L71*'INGRESO DE DATOS '!$F$14)+L71</f>
        <v>60745.279999999999</v>
      </c>
      <c r="N71" s="85">
        <f>M71*'INGRESO DE DATOS '!$F$15</f>
        <v>2429.8112000000001</v>
      </c>
      <c r="O71" s="86">
        <f>(M71*'INGRESO DE DATOS '!$F$15)+M71</f>
        <v>63175.091199999995</v>
      </c>
      <c r="P71" s="85">
        <f>(O71*'INGRESO DE DATOS '!$F$16)+O71</f>
        <v>72651.354879999999</v>
      </c>
      <c r="Q71" s="86">
        <f>(O71*'INGRESO DE DATOS '!$F$17)+O71</f>
        <v>76441.860351999989</v>
      </c>
      <c r="R71" s="89"/>
      <c r="S71" s="93">
        <f t="shared" ref="S71:S90" si="11">W71/1.19</f>
        <v>74781.512605042022</v>
      </c>
      <c r="T71" s="94">
        <f t="shared" si="8"/>
        <v>11606.421405042027</v>
      </c>
      <c r="U71" s="95">
        <f t="shared" si="9"/>
        <v>0.18371831657984258</v>
      </c>
      <c r="V71" s="83">
        <f t="shared" si="10"/>
        <v>90965.813818879978</v>
      </c>
      <c r="W71" s="38">
        <v>88990</v>
      </c>
    </row>
    <row r="72" spans="1:23" s="38" customFormat="1" ht="11.4" x14ac:dyDescent="0.2">
      <c r="A72" s="40">
        <v>69</v>
      </c>
      <c r="B72" s="41" t="s">
        <v>373</v>
      </c>
      <c r="C72" s="42" t="s">
        <v>382</v>
      </c>
      <c r="D72" s="44" t="s">
        <v>223</v>
      </c>
      <c r="E72" s="55">
        <f>VLOOKUP('LISTA COSTOS 100%'!D72,'INGRESO DE DATOS '!$B$6:$C$24,2,FALSE)</f>
        <v>16806</v>
      </c>
      <c r="F72" s="44" t="s">
        <v>404</v>
      </c>
      <c r="G72" s="55">
        <f>VLOOKUP('LISTA COSTOS 100%'!F72,'INGRESO DE DATOS '!$B$6:$C$24,2,FALSE)</f>
        <v>20842</v>
      </c>
      <c r="H72" s="44" t="s">
        <v>223</v>
      </c>
      <c r="I72" s="55">
        <f>VLOOKUP('LISTA COSTOS 100%'!H72,'INGRESO DE DATOS '!$B$6:$C$24,2,FALSE)</f>
        <v>16806</v>
      </c>
      <c r="J72" s="76">
        <f>'INGRESO DE DATOS '!$H$7</f>
        <v>4500</v>
      </c>
      <c r="K72" s="84">
        <f>'INGRESO DE DATOS '!$H$6</f>
        <v>3000</v>
      </c>
      <c r="L72" s="85">
        <f t="shared" si="7"/>
        <v>61954</v>
      </c>
      <c r="M72" s="86">
        <f>(L72*'INGRESO DE DATOS '!$F$14)+L72</f>
        <v>63812.62</v>
      </c>
      <c r="N72" s="85">
        <f>M72*'INGRESO DE DATOS '!$F$15</f>
        <v>2552.5048000000002</v>
      </c>
      <c r="O72" s="86">
        <f>(M72*'INGRESO DE DATOS '!$F$15)+M72</f>
        <v>66365.124800000005</v>
      </c>
      <c r="P72" s="85">
        <f>(O72*'INGRESO DE DATOS '!$F$16)+O72</f>
        <v>76319.893520000012</v>
      </c>
      <c r="Q72" s="86">
        <f>(O72*'INGRESO DE DATOS '!$F$17)+O72</f>
        <v>80301.801008000009</v>
      </c>
      <c r="R72" s="89"/>
      <c r="S72" s="93">
        <f t="shared" si="11"/>
        <v>79823.529411764714</v>
      </c>
      <c r="T72" s="94">
        <f t="shared" si="8"/>
        <v>13458.404611764709</v>
      </c>
      <c r="U72" s="95">
        <f t="shared" si="9"/>
        <v>0.20279332936272437</v>
      </c>
      <c r="V72" s="83">
        <f t="shared" si="10"/>
        <v>95559.143199520011</v>
      </c>
      <c r="W72" s="38">
        <v>94990</v>
      </c>
    </row>
    <row r="73" spans="1:23" s="38" customFormat="1" ht="11.4" x14ac:dyDescent="0.2">
      <c r="A73" s="40">
        <v>70</v>
      </c>
      <c r="B73" s="41" t="s">
        <v>374</v>
      </c>
      <c r="C73" s="42" t="s">
        <v>383</v>
      </c>
      <c r="D73" s="44" t="s">
        <v>223</v>
      </c>
      <c r="E73" s="55">
        <f>VLOOKUP('LISTA COSTOS 100%'!D73,'INGRESO DE DATOS '!$B$6:$C$24,2,FALSE)</f>
        <v>16806</v>
      </c>
      <c r="F73" s="44" t="s">
        <v>405</v>
      </c>
      <c r="G73" s="55">
        <f>VLOOKUP('LISTA COSTOS 100%'!F73,'INGRESO DE DATOS '!$B$6:$C$24,2,FALSE)</f>
        <v>23819</v>
      </c>
      <c r="H73" s="44" t="s">
        <v>223</v>
      </c>
      <c r="I73" s="55">
        <f>VLOOKUP('LISTA COSTOS 100%'!H73,'INGRESO DE DATOS '!$B$6:$C$24,2,FALSE)</f>
        <v>16806</v>
      </c>
      <c r="J73" s="76">
        <f>'INGRESO DE DATOS '!$H$7</f>
        <v>4500</v>
      </c>
      <c r="K73" s="84">
        <f>'INGRESO DE DATOS '!$H$6</f>
        <v>3000</v>
      </c>
      <c r="L73" s="85">
        <f t="shared" si="7"/>
        <v>64931</v>
      </c>
      <c r="M73" s="86">
        <f>(L73*'INGRESO DE DATOS '!$F$14)+L73</f>
        <v>66878.929999999993</v>
      </c>
      <c r="N73" s="85">
        <f>M73*'INGRESO DE DATOS '!$F$15</f>
        <v>2675.1571999999996</v>
      </c>
      <c r="O73" s="86">
        <f>(M73*'INGRESO DE DATOS '!$F$15)+M73</f>
        <v>69554.087199999994</v>
      </c>
      <c r="P73" s="85">
        <f>(O73*'INGRESO DE DATOS '!$F$16)+O73</f>
        <v>79987.20027999999</v>
      </c>
      <c r="Q73" s="86">
        <f>(O73*'INGRESO DE DATOS '!$F$17)+O73</f>
        <v>84160.445511999991</v>
      </c>
      <c r="R73" s="89"/>
      <c r="S73" s="93">
        <f t="shared" si="11"/>
        <v>83184.873949579836</v>
      </c>
      <c r="T73" s="94">
        <f t="shared" si="8"/>
        <v>13630.786749579842</v>
      </c>
      <c r="U73" s="95">
        <f t="shared" si="9"/>
        <v>0.19597391466564804</v>
      </c>
      <c r="V73" s="83">
        <f t="shared" si="10"/>
        <v>100150.93015927999</v>
      </c>
      <c r="W73" s="38">
        <v>98990</v>
      </c>
    </row>
    <row r="74" spans="1:23" s="38" customFormat="1" ht="11.4" x14ac:dyDescent="0.2">
      <c r="A74" s="40">
        <v>71</v>
      </c>
      <c r="B74" s="41" t="s">
        <v>412</v>
      </c>
      <c r="C74" s="37" t="s">
        <v>180</v>
      </c>
      <c r="D74" s="44" t="s">
        <v>224</v>
      </c>
      <c r="E74" s="55">
        <f>VLOOKUP('LISTA COSTOS 100%'!D74,'INGRESO DE DATOS '!$B$6:$C$24,2,FALSE)</f>
        <v>21806</v>
      </c>
      <c r="F74" s="44" t="s">
        <v>401</v>
      </c>
      <c r="G74" s="55">
        <f>VLOOKUP('LISTA COSTOS 100%'!F74,'INGRESO DE DATOS '!$B$6:$C$24,2,FALSE)</f>
        <v>5787</v>
      </c>
      <c r="H74" s="44" t="s">
        <v>218</v>
      </c>
      <c r="I74" s="55">
        <f>VLOOKUP('LISTA COSTOS 100%'!H74,'INGRESO DE DATOS '!$B$6:$C$24,2,FALSE)</f>
        <v>11765</v>
      </c>
      <c r="J74" s="76">
        <f>'INGRESO DE DATOS '!$H$7</f>
        <v>4500</v>
      </c>
      <c r="K74" s="84">
        <f>'INGRESO DE DATOS '!$H$6</f>
        <v>3000</v>
      </c>
      <c r="L74" s="85">
        <f t="shared" si="7"/>
        <v>46858</v>
      </c>
      <c r="M74" s="86">
        <f>(L74*'INGRESO DE DATOS '!$F$14)+L74</f>
        <v>48263.74</v>
      </c>
      <c r="N74" s="85">
        <f>M74*'INGRESO DE DATOS '!$F$15</f>
        <v>1930.5496000000001</v>
      </c>
      <c r="O74" s="86">
        <f>(M74*'INGRESO DE DATOS '!$F$15)+M74</f>
        <v>50194.289599999996</v>
      </c>
      <c r="P74" s="85">
        <f>(O74*'INGRESO DE DATOS '!$F$16)+O74</f>
        <v>57723.433039999996</v>
      </c>
      <c r="Q74" s="86">
        <f>(O74*'INGRESO DE DATOS '!$F$17)+O74</f>
        <v>60735.090415999992</v>
      </c>
      <c r="R74" s="89"/>
      <c r="S74" s="93">
        <f t="shared" si="11"/>
        <v>60495.798319327732</v>
      </c>
      <c r="T74" s="94">
        <f t="shared" si="8"/>
        <v>10301.508719327736</v>
      </c>
      <c r="U74" s="95">
        <f t="shared" si="9"/>
        <v>0.20523268286932256</v>
      </c>
      <c r="V74" s="83">
        <f t="shared" si="10"/>
        <v>72274.757595039991</v>
      </c>
      <c r="W74" s="38">
        <v>71990</v>
      </c>
    </row>
    <row r="75" spans="1:23" s="38" customFormat="1" ht="11.4" x14ac:dyDescent="0.2">
      <c r="A75" s="40">
        <v>72</v>
      </c>
      <c r="B75" s="41" t="s">
        <v>413</v>
      </c>
      <c r="C75" s="42" t="s">
        <v>181</v>
      </c>
      <c r="D75" s="44" t="s">
        <v>224</v>
      </c>
      <c r="E75" s="55">
        <f>VLOOKUP('LISTA COSTOS 100%'!D75,'INGRESO DE DATOS '!$B$6:$C$24,2,FALSE)</f>
        <v>21806</v>
      </c>
      <c r="F75" s="44" t="s">
        <v>400</v>
      </c>
      <c r="G75" s="55">
        <f>VLOOKUP('LISTA COSTOS 100%'!F75,'INGRESO DE DATOS '!$B$6:$C$24,2,FALSE)</f>
        <v>8347</v>
      </c>
      <c r="H75" s="44" t="s">
        <v>218</v>
      </c>
      <c r="I75" s="55">
        <f>VLOOKUP('LISTA COSTOS 100%'!H75,'INGRESO DE DATOS '!$B$6:$C$24,2,FALSE)</f>
        <v>11765</v>
      </c>
      <c r="J75" s="76">
        <f>'INGRESO DE DATOS '!$H$7</f>
        <v>4500</v>
      </c>
      <c r="K75" s="84">
        <f>'INGRESO DE DATOS '!$H$6</f>
        <v>3000</v>
      </c>
      <c r="L75" s="85">
        <f t="shared" si="7"/>
        <v>49418</v>
      </c>
      <c r="M75" s="86">
        <f>(L75*'INGRESO DE DATOS '!$F$14)+L75</f>
        <v>50900.54</v>
      </c>
      <c r="N75" s="85">
        <f>M75*'INGRESO DE DATOS '!$F$15</f>
        <v>2036.0216</v>
      </c>
      <c r="O75" s="86">
        <f>(M75*'INGRESO DE DATOS '!$F$15)+M75</f>
        <v>52936.561600000001</v>
      </c>
      <c r="P75" s="85">
        <f>(O75*'INGRESO DE DATOS '!$F$16)+O75</f>
        <v>60877.045839999999</v>
      </c>
      <c r="Q75" s="86">
        <f>(O75*'INGRESO DE DATOS '!$F$17)+O75</f>
        <v>64053.239536000001</v>
      </c>
      <c r="R75" s="89"/>
      <c r="S75" s="93">
        <f t="shared" si="11"/>
        <v>63857.142857142862</v>
      </c>
      <c r="T75" s="94">
        <f t="shared" si="8"/>
        <v>10920.581257142861</v>
      </c>
      <c r="U75" s="95">
        <f t="shared" si="9"/>
        <v>0.20629562871236543</v>
      </c>
      <c r="V75" s="83">
        <f t="shared" si="10"/>
        <v>76223.355047839999</v>
      </c>
      <c r="W75" s="38">
        <v>75990</v>
      </c>
    </row>
    <row r="76" spans="1:23" s="38" customFormat="1" ht="11.4" x14ac:dyDescent="0.2">
      <c r="A76" s="40">
        <v>73</v>
      </c>
      <c r="B76" s="41" t="s">
        <v>414</v>
      </c>
      <c r="C76" s="42" t="s">
        <v>182</v>
      </c>
      <c r="D76" s="44" t="s">
        <v>224</v>
      </c>
      <c r="E76" s="55">
        <f>VLOOKUP('LISTA COSTOS 100%'!D76,'INGRESO DE DATOS '!$B$6:$C$24,2,FALSE)</f>
        <v>21806</v>
      </c>
      <c r="F76" s="44" t="s">
        <v>399</v>
      </c>
      <c r="G76" s="55">
        <f>VLOOKUP('LISTA COSTOS 100%'!F76,'INGRESO DE DATOS '!$B$6:$C$24,2,FALSE)</f>
        <v>11730</v>
      </c>
      <c r="H76" s="44" t="s">
        <v>218</v>
      </c>
      <c r="I76" s="55">
        <f>VLOOKUP('LISTA COSTOS 100%'!H76,'INGRESO DE DATOS '!$B$6:$C$24,2,FALSE)</f>
        <v>11765</v>
      </c>
      <c r="J76" s="76">
        <f>'INGRESO DE DATOS '!$H$7</f>
        <v>4500</v>
      </c>
      <c r="K76" s="84">
        <f>'INGRESO DE DATOS '!$H$6</f>
        <v>3000</v>
      </c>
      <c r="L76" s="85">
        <f t="shared" si="7"/>
        <v>52801</v>
      </c>
      <c r="M76" s="86">
        <f>(L76*'INGRESO DE DATOS '!$F$14)+L76</f>
        <v>54385.03</v>
      </c>
      <c r="N76" s="85">
        <f>M76*'INGRESO DE DATOS '!$F$15</f>
        <v>2175.4011999999998</v>
      </c>
      <c r="O76" s="86">
        <f>(M76*'INGRESO DE DATOS '!$F$15)+M76</f>
        <v>56560.431199999999</v>
      </c>
      <c r="P76" s="85">
        <f>(O76*'INGRESO DE DATOS '!$F$16)+O76</f>
        <v>65044.495880000002</v>
      </c>
      <c r="Q76" s="86">
        <f>(O76*'INGRESO DE DATOS '!$F$17)+O76</f>
        <v>68438.121752000006</v>
      </c>
      <c r="R76" s="89"/>
      <c r="S76" s="93">
        <f t="shared" si="11"/>
        <v>68058.823529411762</v>
      </c>
      <c r="T76" s="94">
        <f t="shared" si="8"/>
        <v>11498.392329411763</v>
      </c>
      <c r="U76" s="95">
        <f t="shared" si="9"/>
        <v>0.20329392979259614</v>
      </c>
      <c r="V76" s="83">
        <f t="shared" si="10"/>
        <v>81441.364884880008</v>
      </c>
      <c r="W76" s="38">
        <v>80990</v>
      </c>
    </row>
    <row r="77" spans="1:23" s="38" customFormat="1" ht="11.4" x14ac:dyDescent="0.2">
      <c r="A77" s="40">
        <v>74</v>
      </c>
      <c r="B77" s="41" t="s">
        <v>415</v>
      </c>
      <c r="C77" s="42" t="s">
        <v>183</v>
      </c>
      <c r="D77" s="44" t="s">
        <v>224</v>
      </c>
      <c r="E77" s="55">
        <f>VLOOKUP('LISTA COSTOS 100%'!D77,'INGRESO DE DATOS '!$B$6:$C$24,2,FALSE)</f>
        <v>21806</v>
      </c>
      <c r="F77" s="44" t="s">
        <v>402</v>
      </c>
      <c r="G77" s="55">
        <f>VLOOKUP('LISTA COSTOS 100%'!F77,'INGRESO DE DATOS '!$B$6:$C$24,2,FALSE)</f>
        <v>14630</v>
      </c>
      <c r="H77" s="44" t="s">
        <v>218</v>
      </c>
      <c r="I77" s="55">
        <f>VLOOKUP('LISTA COSTOS 100%'!H77,'INGRESO DE DATOS '!$B$6:$C$24,2,FALSE)</f>
        <v>11765</v>
      </c>
      <c r="J77" s="76">
        <f>'INGRESO DE DATOS '!$H$7</f>
        <v>4500</v>
      </c>
      <c r="K77" s="84">
        <f>'INGRESO DE DATOS '!$H$6</f>
        <v>3000</v>
      </c>
      <c r="L77" s="85">
        <f t="shared" si="7"/>
        <v>55701</v>
      </c>
      <c r="M77" s="86">
        <f>(L77*'INGRESO DE DATOS '!$F$14)+L77</f>
        <v>57372.03</v>
      </c>
      <c r="N77" s="85">
        <f>M77*'INGRESO DE DATOS '!$F$15</f>
        <v>2294.8811999999998</v>
      </c>
      <c r="O77" s="86">
        <f>(M77*'INGRESO DE DATOS '!$F$15)+M77</f>
        <v>59666.911200000002</v>
      </c>
      <c r="P77" s="85">
        <f>(O77*'INGRESO DE DATOS '!$F$16)+O77</f>
        <v>68616.947880000007</v>
      </c>
      <c r="Q77" s="86">
        <f>(O77*'INGRESO DE DATOS '!$F$17)+O77</f>
        <v>72196.962551999997</v>
      </c>
      <c r="R77" s="89"/>
      <c r="S77" s="93">
        <f t="shared" si="11"/>
        <v>71420.168067226899</v>
      </c>
      <c r="T77" s="94">
        <f t="shared" si="8"/>
        <v>11753.256867226897</v>
      </c>
      <c r="U77" s="95">
        <f t="shared" si="9"/>
        <v>0.19698115137602257</v>
      </c>
      <c r="V77" s="83">
        <f t="shared" si="10"/>
        <v>85914.385436879995</v>
      </c>
      <c r="W77" s="38">
        <v>84990</v>
      </c>
    </row>
    <row r="78" spans="1:23" s="38" customFormat="1" ht="11.4" x14ac:dyDescent="0.2">
      <c r="A78" s="40">
        <v>75</v>
      </c>
      <c r="B78" s="41" t="s">
        <v>416</v>
      </c>
      <c r="C78" s="42" t="s">
        <v>184</v>
      </c>
      <c r="D78" s="44" t="s">
        <v>224</v>
      </c>
      <c r="E78" s="55">
        <f>VLOOKUP('LISTA COSTOS 100%'!D78,'INGRESO DE DATOS '!$B$6:$C$24,2,FALSE)</f>
        <v>21806</v>
      </c>
      <c r="F78" s="44" t="s">
        <v>403</v>
      </c>
      <c r="G78" s="55">
        <f>VLOOKUP('LISTA COSTOS 100%'!F78,'INGRESO DE DATOS '!$B$6:$C$24,2,FALSE)</f>
        <v>17864</v>
      </c>
      <c r="H78" s="44" t="s">
        <v>218</v>
      </c>
      <c r="I78" s="55">
        <f>VLOOKUP('LISTA COSTOS 100%'!H78,'INGRESO DE DATOS '!$B$6:$C$24,2,FALSE)</f>
        <v>11765</v>
      </c>
      <c r="J78" s="76">
        <f>'INGRESO DE DATOS '!$H$7</f>
        <v>4500</v>
      </c>
      <c r="K78" s="84">
        <f>'INGRESO DE DATOS '!$H$6</f>
        <v>3000</v>
      </c>
      <c r="L78" s="85">
        <f t="shared" si="7"/>
        <v>58935</v>
      </c>
      <c r="M78" s="86">
        <f>(L78*'INGRESO DE DATOS '!$F$14)+L78</f>
        <v>60703.05</v>
      </c>
      <c r="N78" s="85">
        <f>M78*'INGRESO DE DATOS '!$F$15</f>
        <v>2428.1220000000003</v>
      </c>
      <c r="O78" s="86">
        <f>(M78*'INGRESO DE DATOS '!$F$15)+M78</f>
        <v>63131.172000000006</v>
      </c>
      <c r="P78" s="85">
        <f>(O78*'INGRESO DE DATOS '!$F$16)+O78</f>
        <v>72600.847800000003</v>
      </c>
      <c r="Q78" s="86">
        <f>(O78*'INGRESO DE DATOS '!$F$17)+O78</f>
        <v>76388.718120000005</v>
      </c>
      <c r="R78" s="89"/>
      <c r="S78" s="93">
        <f t="shared" si="11"/>
        <v>74781.512605042022</v>
      </c>
      <c r="T78" s="94">
        <f t="shared" si="8"/>
        <v>11650.340605042016</v>
      </c>
      <c r="U78" s="95">
        <f t="shared" si="9"/>
        <v>0.18454180773076753</v>
      </c>
      <c r="V78" s="83">
        <f t="shared" si="10"/>
        <v>90902.5745628</v>
      </c>
      <c r="W78" s="38">
        <v>88990</v>
      </c>
    </row>
    <row r="79" spans="1:23" s="38" customFormat="1" ht="11.4" x14ac:dyDescent="0.2">
      <c r="A79" s="40">
        <v>76</v>
      </c>
      <c r="B79" s="41" t="s">
        <v>417</v>
      </c>
      <c r="C79" s="42" t="s">
        <v>384</v>
      </c>
      <c r="D79" s="44" t="s">
        <v>224</v>
      </c>
      <c r="E79" s="55">
        <f>VLOOKUP('LISTA COSTOS 100%'!D79,'INGRESO DE DATOS '!$B$6:$C$24,2,FALSE)</f>
        <v>21806</v>
      </c>
      <c r="F79" s="44" t="s">
        <v>404</v>
      </c>
      <c r="G79" s="55">
        <f>VLOOKUP('LISTA COSTOS 100%'!F79,'INGRESO DE DATOS '!$B$6:$C$24,2,FALSE)</f>
        <v>20842</v>
      </c>
      <c r="H79" s="44" t="s">
        <v>218</v>
      </c>
      <c r="I79" s="55">
        <f>VLOOKUP('LISTA COSTOS 100%'!H79,'INGRESO DE DATOS '!$B$6:$C$24,2,FALSE)</f>
        <v>11765</v>
      </c>
      <c r="J79" s="76">
        <f>'INGRESO DE DATOS '!$H$7</f>
        <v>4500</v>
      </c>
      <c r="K79" s="84">
        <f>'INGRESO DE DATOS '!$H$6</f>
        <v>3000</v>
      </c>
      <c r="L79" s="85">
        <f t="shared" si="7"/>
        <v>61913</v>
      </c>
      <c r="M79" s="86">
        <f>(L79*'INGRESO DE DATOS '!$F$14)+L79</f>
        <v>63770.39</v>
      </c>
      <c r="N79" s="85">
        <f>M79*'INGRESO DE DATOS '!$F$15</f>
        <v>2550.8155999999999</v>
      </c>
      <c r="O79" s="86">
        <f>(M79*'INGRESO DE DATOS '!$F$15)+M79</f>
        <v>66321.205600000001</v>
      </c>
      <c r="P79" s="85">
        <f>(O79*'INGRESO DE DATOS '!$F$16)+O79</f>
        <v>76269.386440000002</v>
      </c>
      <c r="Q79" s="86">
        <f>(O79*'INGRESO DE DATOS '!$F$17)+O79</f>
        <v>80248.658775999997</v>
      </c>
      <c r="R79" s="89"/>
      <c r="S79" s="93">
        <f t="shared" si="11"/>
        <v>78983.193277310929</v>
      </c>
      <c r="T79" s="94">
        <f t="shared" si="8"/>
        <v>12661.987677310928</v>
      </c>
      <c r="U79" s="95">
        <f t="shared" si="9"/>
        <v>0.1909191421169058</v>
      </c>
      <c r="V79" s="83">
        <f t="shared" si="10"/>
        <v>95495.903943439989</v>
      </c>
      <c r="W79" s="38">
        <v>93990</v>
      </c>
    </row>
    <row r="80" spans="1:23" s="38" customFormat="1" ht="11.4" x14ac:dyDescent="0.2">
      <c r="A80" s="40">
        <v>77</v>
      </c>
      <c r="B80" s="41" t="s">
        <v>418</v>
      </c>
      <c r="C80" s="42" t="s">
        <v>385</v>
      </c>
      <c r="D80" s="44" t="s">
        <v>224</v>
      </c>
      <c r="E80" s="55">
        <f>VLOOKUP('LISTA COSTOS 100%'!D80,'INGRESO DE DATOS '!$B$6:$C$24,2,FALSE)</f>
        <v>21806</v>
      </c>
      <c r="F80" s="44" t="s">
        <v>405</v>
      </c>
      <c r="G80" s="55">
        <f>VLOOKUP('LISTA COSTOS 100%'!F80,'INGRESO DE DATOS '!$B$6:$C$24,2,FALSE)</f>
        <v>23819</v>
      </c>
      <c r="H80" s="44" t="s">
        <v>218</v>
      </c>
      <c r="I80" s="55">
        <f>VLOOKUP('LISTA COSTOS 100%'!H80,'INGRESO DE DATOS '!$B$6:$C$24,2,FALSE)</f>
        <v>11765</v>
      </c>
      <c r="J80" s="76">
        <f>'INGRESO DE DATOS '!$H$7</f>
        <v>4500</v>
      </c>
      <c r="K80" s="84">
        <f>'INGRESO DE DATOS '!$H$6</f>
        <v>3000</v>
      </c>
      <c r="L80" s="85">
        <f t="shared" si="7"/>
        <v>64890</v>
      </c>
      <c r="M80" s="86">
        <f>(L80*'INGRESO DE DATOS '!$F$14)+L80</f>
        <v>66836.7</v>
      </c>
      <c r="N80" s="85">
        <f>M80*'INGRESO DE DATOS '!$F$15</f>
        <v>2673.4679999999998</v>
      </c>
      <c r="O80" s="86">
        <f>(M80*'INGRESO DE DATOS '!$F$15)+M80</f>
        <v>69510.167999999991</v>
      </c>
      <c r="P80" s="85">
        <f>(O80*'INGRESO DE DATOS '!$F$16)+O80</f>
        <v>79936.693199999994</v>
      </c>
      <c r="Q80" s="86">
        <f>(O80*'INGRESO DE DATOS '!$F$17)+O80</f>
        <v>84107.303279999993</v>
      </c>
      <c r="R80" s="89"/>
      <c r="S80" s="93">
        <f t="shared" si="11"/>
        <v>83184.873949579836</v>
      </c>
      <c r="T80" s="94">
        <f t="shared" si="8"/>
        <v>13674.705949579846</v>
      </c>
      <c r="U80" s="95">
        <f t="shared" si="9"/>
        <v>0.19672957702504543</v>
      </c>
      <c r="V80" s="83">
        <f t="shared" si="10"/>
        <v>100087.69090319998</v>
      </c>
      <c r="W80" s="38">
        <v>98990</v>
      </c>
    </row>
    <row r="81" spans="1:23" s="38" customFormat="1" ht="11.4" x14ac:dyDescent="0.2">
      <c r="A81" s="40">
        <v>78</v>
      </c>
      <c r="B81" s="41" t="s">
        <v>419</v>
      </c>
      <c r="C81" s="37" t="s">
        <v>204</v>
      </c>
      <c r="D81" s="44" t="s">
        <v>224</v>
      </c>
      <c r="E81" s="55">
        <f>VLOOKUP('LISTA COSTOS 100%'!D81,'INGRESO DE DATOS '!$B$6:$C$24,2,FALSE)</f>
        <v>21806</v>
      </c>
      <c r="F81" s="44" t="s">
        <v>401</v>
      </c>
      <c r="G81" s="55">
        <f>VLOOKUP('LISTA COSTOS 100%'!F81,'INGRESO DE DATOS '!$B$6:$C$24,2,FALSE)</f>
        <v>5787</v>
      </c>
      <c r="H81" s="44" t="s">
        <v>222</v>
      </c>
      <c r="I81" s="55">
        <f>VLOOKUP('LISTA COSTOS 100%'!H81,'INGRESO DE DATOS '!$B$6:$C$24,2,FALSE)</f>
        <v>21500</v>
      </c>
      <c r="J81" s="76">
        <f>'INGRESO DE DATOS '!$H$7</f>
        <v>4500</v>
      </c>
      <c r="K81" s="84">
        <f>'INGRESO DE DATOS '!$H$6</f>
        <v>3000</v>
      </c>
      <c r="L81" s="85">
        <f t="shared" si="7"/>
        <v>56593</v>
      </c>
      <c r="M81" s="86">
        <f>(L81*'INGRESO DE DATOS '!$F$14)+L81</f>
        <v>58290.79</v>
      </c>
      <c r="N81" s="85">
        <f>M81*'INGRESO DE DATOS '!$F$15</f>
        <v>2331.6316000000002</v>
      </c>
      <c r="O81" s="86">
        <f>(M81*'INGRESO DE DATOS '!$F$15)+M81</f>
        <v>60622.421600000001</v>
      </c>
      <c r="P81" s="85">
        <f>(O81*'INGRESO DE DATOS '!$F$16)+O81</f>
        <v>69715.784840000008</v>
      </c>
      <c r="Q81" s="86">
        <f>(O81*'INGRESO DE DATOS '!$F$17)+O81</f>
        <v>73353.130136000007</v>
      </c>
      <c r="R81" s="89"/>
      <c r="S81" s="93">
        <f t="shared" si="11"/>
        <v>73100.840336134454</v>
      </c>
      <c r="T81" s="94">
        <f t="shared" si="8"/>
        <v>12478.418736134452</v>
      </c>
      <c r="U81" s="95">
        <f t="shared" si="9"/>
        <v>0.20583834176849267</v>
      </c>
      <c r="V81" s="83">
        <f t="shared" si="10"/>
        <v>87290.224861840004</v>
      </c>
      <c r="W81" s="38">
        <v>86990</v>
      </c>
    </row>
    <row r="82" spans="1:23" s="38" customFormat="1" ht="11.4" x14ac:dyDescent="0.2">
      <c r="A82" s="40">
        <v>79</v>
      </c>
      <c r="B82" s="41" t="s">
        <v>420</v>
      </c>
      <c r="C82" s="42" t="s">
        <v>205</v>
      </c>
      <c r="D82" s="44" t="s">
        <v>224</v>
      </c>
      <c r="E82" s="55">
        <f>VLOOKUP('LISTA COSTOS 100%'!D82,'INGRESO DE DATOS '!$B$6:$C$24,2,FALSE)</f>
        <v>21806</v>
      </c>
      <c r="F82" s="44" t="s">
        <v>400</v>
      </c>
      <c r="G82" s="55">
        <f>VLOOKUP('LISTA COSTOS 100%'!F82,'INGRESO DE DATOS '!$B$6:$C$24,2,FALSE)</f>
        <v>8347</v>
      </c>
      <c r="H82" s="44" t="s">
        <v>222</v>
      </c>
      <c r="I82" s="55">
        <f>VLOOKUP('LISTA COSTOS 100%'!H82,'INGRESO DE DATOS '!$B$6:$C$24,2,FALSE)</f>
        <v>21500</v>
      </c>
      <c r="J82" s="76">
        <f>'INGRESO DE DATOS '!$H$7</f>
        <v>4500</v>
      </c>
      <c r="K82" s="84">
        <f>'INGRESO DE DATOS '!$H$6</f>
        <v>3000</v>
      </c>
      <c r="L82" s="85">
        <f t="shared" si="7"/>
        <v>59153</v>
      </c>
      <c r="M82" s="86">
        <f>(L82*'INGRESO DE DATOS '!$F$14)+L82</f>
        <v>60927.59</v>
      </c>
      <c r="N82" s="85">
        <f>M82*'INGRESO DE DATOS '!$F$15</f>
        <v>2437.1035999999999</v>
      </c>
      <c r="O82" s="86">
        <f>(M82*'INGRESO DE DATOS '!$F$15)+M82</f>
        <v>63364.693599999999</v>
      </c>
      <c r="P82" s="85">
        <f>(O82*'INGRESO DE DATOS '!$F$16)+O82</f>
        <v>72869.397639999996</v>
      </c>
      <c r="Q82" s="86">
        <f>(O82*'INGRESO DE DATOS '!$F$17)+O82</f>
        <v>76671.279255999994</v>
      </c>
      <c r="R82" s="89"/>
      <c r="S82" s="93">
        <f t="shared" si="11"/>
        <v>74781.512605042022</v>
      </c>
      <c r="T82" s="94">
        <f t="shared" si="8"/>
        <v>11416.819005042023</v>
      </c>
      <c r="U82" s="95">
        <f t="shared" si="9"/>
        <v>0.18017634673833607</v>
      </c>
      <c r="V82" s="83">
        <f t="shared" si="10"/>
        <v>91238.822314639983</v>
      </c>
      <c r="W82" s="38">
        <v>88990</v>
      </c>
    </row>
    <row r="83" spans="1:23" s="38" customFormat="1" ht="11.4" x14ac:dyDescent="0.2">
      <c r="A83" s="40">
        <v>80</v>
      </c>
      <c r="B83" s="41" t="s">
        <v>421</v>
      </c>
      <c r="C83" s="42" t="s">
        <v>206</v>
      </c>
      <c r="D83" s="44" t="s">
        <v>224</v>
      </c>
      <c r="E83" s="55">
        <f>VLOOKUP('LISTA COSTOS 100%'!D83,'INGRESO DE DATOS '!$B$6:$C$24,2,FALSE)</f>
        <v>21806</v>
      </c>
      <c r="F83" s="44" t="s">
        <v>399</v>
      </c>
      <c r="G83" s="55">
        <f>VLOOKUP('LISTA COSTOS 100%'!F83,'INGRESO DE DATOS '!$B$6:$C$24,2,FALSE)</f>
        <v>11730</v>
      </c>
      <c r="H83" s="44" t="s">
        <v>222</v>
      </c>
      <c r="I83" s="55">
        <f>VLOOKUP('LISTA COSTOS 100%'!H83,'INGRESO DE DATOS '!$B$6:$C$24,2,FALSE)</f>
        <v>21500</v>
      </c>
      <c r="J83" s="76">
        <f>'INGRESO DE DATOS '!$H$7</f>
        <v>4500</v>
      </c>
      <c r="K83" s="84">
        <f>'INGRESO DE DATOS '!$H$6</f>
        <v>3000</v>
      </c>
      <c r="L83" s="85">
        <f t="shared" si="7"/>
        <v>62536</v>
      </c>
      <c r="M83" s="86">
        <f>(L83*'INGRESO DE DATOS '!$F$14)+L83</f>
        <v>64412.08</v>
      </c>
      <c r="N83" s="85">
        <f>M83*'INGRESO DE DATOS '!$F$15</f>
        <v>2576.4832000000001</v>
      </c>
      <c r="O83" s="86">
        <f>(M83*'INGRESO DE DATOS '!$F$15)+M83</f>
        <v>66988.563200000004</v>
      </c>
      <c r="P83" s="85">
        <f>(O83*'INGRESO DE DATOS '!$F$16)+O83</f>
        <v>77036.847680000006</v>
      </c>
      <c r="Q83" s="86">
        <f>(O83*'INGRESO DE DATOS '!$F$17)+O83</f>
        <v>81056.161472000007</v>
      </c>
      <c r="R83" s="89"/>
      <c r="S83" s="93">
        <f t="shared" si="11"/>
        <v>80663.865546218498</v>
      </c>
      <c r="T83" s="94">
        <f t="shared" si="8"/>
        <v>13675.302346218494</v>
      </c>
      <c r="U83" s="95">
        <f t="shared" si="9"/>
        <v>0.20414383729040023</v>
      </c>
      <c r="V83" s="83">
        <f t="shared" si="10"/>
        <v>96456.832151680006</v>
      </c>
      <c r="W83" s="38">
        <v>95990</v>
      </c>
    </row>
    <row r="84" spans="1:23" s="38" customFormat="1" ht="11.4" x14ac:dyDescent="0.2">
      <c r="A84" s="40">
        <v>81</v>
      </c>
      <c r="B84" s="41" t="s">
        <v>422</v>
      </c>
      <c r="C84" s="42" t="s">
        <v>207</v>
      </c>
      <c r="D84" s="44" t="s">
        <v>224</v>
      </c>
      <c r="E84" s="55">
        <f>VLOOKUP('LISTA COSTOS 100%'!D84,'INGRESO DE DATOS '!$B$6:$C$24,2,FALSE)</f>
        <v>21806</v>
      </c>
      <c r="F84" s="44" t="s">
        <v>402</v>
      </c>
      <c r="G84" s="55">
        <f>VLOOKUP('LISTA COSTOS 100%'!F84,'INGRESO DE DATOS '!$B$6:$C$24,2,FALSE)</f>
        <v>14630</v>
      </c>
      <c r="H84" s="44" t="s">
        <v>222</v>
      </c>
      <c r="I84" s="55">
        <f>VLOOKUP('LISTA COSTOS 100%'!H84,'INGRESO DE DATOS '!$B$6:$C$24,2,FALSE)</f>
        <v>21500</v>
      </c>
      <c r="J84" s="76">
        <f>'INGRESO DE DATOS '!$H$7</f>
        <v>4500</v>
      </c>
      <c r="K84" s="84">
        <f>'INGRESO DE DATOS '!$H$6</f>
        <v>3000</v>
      </c>
      <c r="L84" s="85">
        <f t="shared" si="7"/>
        <v>65436</v>
      </c>
      <c r="M84" s="86">
        <f>(L84*'INGRESO DE DATOS '!$F$14)+L84</f>
        <v>67399.08</v>
      </c>
      <c r="N84" s="85">
        <f>M84*'INGRESO DE DATOS '!$F$15</f>
        <v>2695.9632000000001</v>
      </c>
      <c r="O84" s="86">
        <f>(M84*'INGRESO DE DATOS '!$F$15)+M84</f>
        <v>70095.0432</v>
      </c>
      <c r="P84" s="85">
        <f>(O84*'INGRESO DE DATOS '!$F$16)+O84</f>
        <v>80609.299679999996</v>
      </c>
      <c r="Q84" s="86">
        <f>(O84*'INGRESO DE DATOS '!$F$17)+O84</f>
        <v>84815.002271999998</v>
      </c>
      <c r="R84" s="89"/>
      <c r="S84" s="93">
        <f t="shared" si="11"/>
        <v>83184.873949579836</v>
      </c>
      <c r="T84" s="94">
        <f t="shared" si="8"/>
        <v>13089.830749579836</v>
      </c>
      <c r="U84" s="95">
        <f t="shared" si="9"/>
        <v>0.18674402856463088</v>
      </c>
      <c r="V84" s="83">
        <f t="shared" si="10"/>
        <v>100929.85270367999</v>
      </c>
      <c r="W84" s="38">
        <v>98990</v>
      </c>
    </row>
    <row r="85" spans="1:23" s="38" customFormat="1" ht="11.4" x14ac:dyDescent="0.2">
      <c r="A85" s="40">
        <v>82</v>
      </c>
      <c r="B85" s="41" t="s">
        <v>423</v>
      </c>
      <c r="C85" s="42" t="s">
        <v>208</v>
      </c>
      <c r="D85" s="44" t="s">
        <v>224</v>
      </c>
      <c r="E85" s="55">
        <f>VLOOKUP('LISTA COSTOS 100%'!D85,'INGRESO DE DATOS '!$B$6:$C$24,2,FALSE)</f>
        <v>21806</v>
      </c>
      <c r="F85" s="44" t="s">
        <v>403</v>
      </c>
      <c r="G85" s="55">
        <f>VLOOKUP('LISTA COSTOS 100%'!F85,'INGRESO DE DATOS '!$B$6:$C$24,2,FALSE)</f>
        <v>17864</v>
      </c>
      <c r="H85" s="44" t="s">
        <v>222</v>
      </c>
      <c r="I85" s="55">
        <f>VLOOKUP('LISTA COSTOS 100%'!H85,'INGRESO DE DATOS '!$B$6:$C$24,2,FALSE)</f>
        <v>21500</v>
      </c>
      <c r="J85" s="76">
        <f>'INGRESO DE DATOS '!$H$7</f>
        <v>4500</v>
      </c>
      <c r="K85" s="84">
        <f>'INGRESO DE DATOS '!$H$6</f>
        <v>3000</v>
      </c>
      <c r="L85" s="85">
        <f t="shared" si="7"/>
        <v>68670</v>
      </c>
      <c r="M85" s="86">
        <f>(L85*'INGRESO DE DATOS '!$F$14)+L85</f>
        <v>70730.100000000006</v>
      </c>
      <c r="N85" s="85">
        <f>M85*'INGRESO DE DATOS '!$F$15</f>
        <v>2829.2040000000002</v>
      </c>
      <c r="O85" s="86">
        <f>(M85*'INGRESO DE DATOS '!$F$15)+M85</f>
        <v>73559.304000000004</v>
      </c>
      <c r="P85" s="85">
        <f>(O85*'INGRESO DE DATOS '!$F$16)+O85</f>
        <v>84593.199600000007</v>
      </c>
      <c r="Q85" s="86">
        <f>(O85*'INGRESO DE DATOS '!$F$17)+O85</f>
        <v>89006.757840000006</v>
      </c>
      <c r="R85" s="89"/>
      <c r="S85" s="93">
        <f t="shared" si="11"/>
        <v>88226.890756302528</v>
      </c>
      <c r="T85" s="94">
        <f t="shared" si="8"/>
        <v>14667.586756302524</v>
      </c>
      <c r="U85" s="95">
        <f t="shared" si="9"/>
        <v>0.19939811769157742</v>
      </c>
      <c r="V85" s="83">
        <f t="shared" si="10"/>
        <v>105918.0418296</v>
      </c>
      <c r="W85" s="38">
        <v>104990</v>
      </c>
    </row>
    <row r="86" spans="1:23" s="38" customFormat="1" ht="11.4" x14ac:dyDescent="0.2">
      <c r="A86" s="40">
        <v>83</v>
      </c>
      <c r="B86" s="41" t="s">
        <v>424</v>
      </c>
      <c r="C86" s="42" t="s">
        <v>386</v>
      </c>
      <c r="D86" s="44" t="s">
        <v>224</v>
      </c>
      <c r="E86" s="55">
        <f>VLOOKUP('LISTA COSTOS 100%'!D86,'INGRESO DE DATOS '!$B$6:$C$24,2,FALSE)</f>
        <v>21806</v>
      </c>
      <c r="F86" s="44" t="s">
        <v>404</v>
      </c>
      <c r="G86" s="55">
        <f>VLOOKUP('LISTA COSTOS 100%'!F86,'INGRESO DE DATOS '!$B$6:$C$24,2,FALSE)</f>
        <v>20842</v>
      </c>
      <c r="H86" s="44" t="s">
        <v>222</v>
      </c>
      <c r="I86" s="55">
        <f>VLOOKUP('LISTA COSTOS 100%'!H86,'INGRESO DE DATOS '!$B$6:$C$24,2,FALSE)</f>
        <v>21500</v>
      </c>
      <c r="J86" s="76">
        <f>'INGRESO DE DATOS '!$H$7</f>
        <v>4500</v>
      </c>
      <c r="K86" s="84">
        <f>'INGRESO DE DATOS '!$H$6</f>
        <v>3000</v>
      </c>
      <c r="L86" s="85">
        <f t="shared" si="7"/>
        <v>71648</v>
      </c>
      <c r="M86" s="86">
        <f>(L86*'INGRESO DE DATOS '!$F$14)+L86</f>
        <v>73797.440000000002</v>
      </c>
      <c r="N86" s="85">
        <f>M86*'INGRESO DE DATOS '!$F$15</f>
        <v>2951.8976000000002</v>
      </c>
      <c r="O86" s="86">
        <f>(M86*'INGRESO DE DATOS '!$F$15)+M86</f>
        <v>76749.337599999999</v>
      </c>
      <c r="P86" s="85">
        <f>(O86*'INGRESO DE DATOS '!$F$16)+O86</f>
        <v>88261.738240000006</v>
      </c>
      <c r="Q86" s="86">
        <f>(O86*'INGRESO DE DATOS '!$F$17)+O86</f>
        <v>92866.698495999997</v>
      </c>
      <c r="R86" s="89"/>
      <c r="S86" s="93">
        <f t="shared" si="11"/>
        <v>89907.563025210082</v>
      </c>
      <c r="T86" s="94">
        <f t="shared" si="8"/>
        <v>13158.225425210083</v>
      </c>
      <c r="U86" s="95">
        <f t="shared" si="9"/>
        <v>0.17144415621914219</v>
      </c>
      <c r="V86" s="83">
        <f t="shared" si="10"/>
        <v>110511.37121023999</v>
      </c>
      <c r="W86" s="38">
        <v>106990</v>
      </c>
    </row>
    <row r="87" spans="1:23" s="38" customFormat="1" ht="11.4" x14ac:dyDescent="0.2">
      <c r="A87" s="40">
        <v>84</v>
      </c>
      <c r="B87" s="41" t="s">
        <v>425</v>
      </c>
      <c r="C87" s="42" t="s">
        <v>387</v>
      </c>
      <c r="D87" s="44" t="s">
        <v>224</v>
      </c>
      <c r="E87" s="55">
        <f>VLOOKUP('LISTA COSTOS 100%'!D87,'INGRESO DE DATOS '!$B$6:$C$24,2,FALSE)</f>
        <v>21806</v>
      </c>
      <c r="F87" s="44" t="s">
        <v>405</v>
      </c>
      <c r="G87" s="55">
        <f>VLOOKUP('LISTA COSTOS 100%'!F87,'INGRESO DE DATOS '!$B$6:$C$24,2,FALSE)</f>
        <v>23819</v>
      </c>
      <c r="H87" s="44" t="s">
        <v>222</v>
      </c>
      <c r="I87" s="55">
        <f>VLOOKUP('LISTA COSTOS 100%'!H87,'INGRESO DE DATOS '!$B$6:$C$24,2,FALSE)</f>
        <v>21500</v>
      </c>
      <c r="J87" s="76">
        <f>'INGRESO DE DATOS '!$H$7</f>
        <v>4500</v>
      </c>
      <c r="K87" s="84">
        <f>'INGRESO DE DATOS '!$H$6</f>
        <v>3000</v>
      </c>
      <c r="L87" s="85">
        <f t="shared" si="7"/>
        <v>74625</v>
      </c>
      <c r="M87" s="86">
        <f>(L87*'INGRESO DE DATOS '!$F$14)+L87</f>
        <v>76863.75</v>
      </c>
      <c r="N87" s="85">
        <f>M87*'INGRESO DE DATOS '!$F$15</f>
        <v>3074.55</v>
      </c>
      <c r="O87" s="86">
        <f>(M87*'INGRESO DE DATOS '!$F$15)+M87</f>
        <v>79938.3</v>
      </c>
      <c r="P87" s="85">
        <f>(O87*'INGRESO DE DATOS '!$F$16)+O87</f>
        <v>91929.044999999998</v>
      </c>
      <c r="Q87" s="86">
        <f>(O87*'INGRESO DE DATOS '!$F$17)+O87</f>
        <v>96725.343000000008</v>
      </c>
      <c r="R87" s="89"/>
      <c r="S87" s="93">
        <f t="shared" si="11"/>
        <v>96630.252100840342</v>
      </c>
      <c r="T87" s="94">
        <f t="shared" si="8"/>
        <v>16691.952100840339</v>
      </c>
      <c r="U87" s="95">
        <f t="shared" si="9"/>
        <v>0.20881044631722637</v>
      </c>
      <c r="V87" s="83">
        <f t="shared" si="10"/>
        <v>115103.15817000001</v>
      </c>
      <c r="W87" s="38">
        <v>114990</v>
      </c>
    </row>
    <row r="88" spans="1:23" s="38" customFormat="1" ht="11.4" x14ac:dyDescent="0.2">
      <c r="A88" s="40">
        <v>85</v>
      </c>
      <c r="B88" s="41" t="s">
        <v>396</v>
      </c>
      <c r="C88" s="49" t="s">
        <v>391</v>
      </c>
      <c r="D88" s="44" t="s">
        <v>226</v>
      </c>
      <c r="E88" s="55">
        <f>VLOOKUP('LISTA COSTOS 100%'!D88,'INGRESO DE DATOS '!$B$6:$C$24,2,FALSE)</f>
        <v>4168</v>
      </c>
      <c r="F88" s="44" t="s">
        <v>390</v>
      </c>
      <c r="G88" s="55">
        <f>VLOOKUP('LISTA COSTOS 100%'!F88,'INGRESO DE DATOS '!$B$6:$C$24,2,FALSE)</f>
        <v>3000</v>
      </c>
      <c r="H88" s="48" t="s">
        <v>225</v>
      </c>
      <c r="I88" s="55">
        <f>VLOOKUP('LISTA COSTOS 100%'!H88,'INGRESO DE DATOS '!$B$6:$C$24,2,FALSE)</f>
        <v>0</v>
      </c>
      <c r="J88" s="76">
        <f>('INGRESO DE DATOS '!$H$7)/2</f>
        <v>2250</v>
      </c>
      <c r="K88" s="84">
        <f>('INGRESO DE DATOS '!$H$6)/2</f>
        <v>1500</v>
      </c>
      <c r="L88" s="85">
        <f t="shared" si="7"/>
        <v>10918</v>
      </c>
      <c r="M88" s="86">
        <f>(L88*'INGRESO DE DATOS '!$F$14)+L88</f>
        <v>11245.54</v>
      </c>
      <c r="N88" s="85">
        <f>M88*'INGRESO DE DATOS '!$F$15</f>
        <v>449.82160000000005</v>
      </c>
      <c r="O88" s="86">
        <f>(M88*'INGRESO DE DATOS '!$F$15)+M88</f>
        <v>11695.3616</v>
      </c>
      <c r="P88" s="85">
        <f>(O88*'INGRESO DE DATOS '!$F$16)+O88</f>
        <v>13449.66584</v>
      </c>
      <c r="Q88" s="86">
        <f>(O88*'INGRESO DE DATOS '!$F$17)+O88</f>
        <v>14151.387536</v>
      </c>
      <c r="R88" s="89"/>
      <c r="S88" s="93">
        <f t="shared" si="11"/>
        <v>15957.983193277312</v>
      </c>
      <c r="T88" s="94">
        <f t="shared" si="8"/>
        <v>4262.6215932773121</v>
      </c>
      <c r="U88" s="95">
        <f t="shared" si="9"/>
        <v>0.36447112445649493</v>
      </c>
      <c r="V88" s="83">
        <f t="shared" si="10"/>
        <v>16840.151167839998</v>
      </c>
      <c r="W88" s="38">
        <v>18990</v>
      </c>
    </row>
    <row r="89" spans="1:23" s="38" customFormat="1" ht="11.4" x14ac:dyDescent="0.2">
      <c r="A89" s="40">
        <v>86</v>
      </c>
      <c r="B89" s="41" t="s">
        <v>397</v>
      </c>
      <c r="C89" s="49" t="s">
        <v>283</v>
      </c>
      <c r="D89" s="44" t="s">
        <v>226</v>
      </c>
      <c r="E89" s="55">
        <f>VLOOKUP('LISTA COSTOS 100%'!D89,'INGRESO DE DATOS '!$B$6:$C$24,2,FALSE)</f>
        <v>4168</v>
      </c>
      <c r="F89" s="44" t="s">
        <v>388</v>
      </c>
      <c r="G89" s="55">
        <f>VLOOKUP('LISTA COSTOS 100%'!F89,'INGRESO DE DATOS '!$B$6:$C$24,2,FALSE)</f>
        <v>4250</v>
      </c>
      <c r="H89" s="48" t="s">
        <v>225</v>
      </c>
      <c r="I89" s="55">
        <f>VLOOKUP('LISTA COSTOS 100%'!H89,'INGRESO DE DATOS '!$B$6:$C$24,2,FALSE)</f>
        <v>0</v>
      </c>
      <c r="J89" s="76">
        <f>('INGRESO DE DATOS '!$H$7)/2</f>
        <v>2250</v>
      </c>
      <c r="K89" s="84">
        <f>('INGRESO DE DATOS '!$H$6)/2</f>
        <v>1500</v>
      </c>
      <c r="L89" s="85">
        <f t="shared" si="7"/>
        <v>12168</v>
      </c>
      <c r="M89" s="86">
        <f>(L89*'INGRESO DE DATOS '!$F$14)+L89</f>
        <v>12533.04</v>
      </c>
      <c r="N89" s="85">
        <f>M89*'INGRESO DE DATOS '!$F$15</f>
        <v>501.32160000000005</v>
      </c>
      <c r="O89" s="86">
        <f>(M89*'INGRESO DE DATOS '!$F$15)+M89</f>
        <v>13034.3616</v>
      </c>
      <c r="P89" s="85">
        <f>(O89*'INGRESO DE DATOS '!$F$16)+O89</f>
        <v>14989.51584</v>
      </c>
      <c r="Q89" s="86">
        <f>(O89*'INGRESO DE DATOS '!$F$17)+O89</f>
        <v>15771.577536000001</v>
      </c>
      <c r="R89" s="89"/>
      <c r="S89" s="93">
        <f t="shared" si="11"/>
        <v>16798.319327731093</v>
      </c>
      <c r="T89" s="94">
        <f t="shared" si="8"/>
        <v>3763.9577277310927</v>
      </c>
      <c r="U89" s="95">
        <f t="shared" si="9"/>
        <v>0.28877192786573397</v>
      </c>
      <c r="V89" s="83">
        <f t="shared" si="10"/>
        <v>18768.177267840001</v>
      </c>
      <c r="W89" s="38">
        <v>19990</v>
      </c>
    </row>
    <row r="90" spans="1:23" s="38" customFormat="1" ht="12" thickBot="1" x14ac:dyDescent="0.25">
      <c r="A90" s="40">
        <v>87</v>
      </c>
      <c r="B90" s="41" t="s">
        <v>398</v>
      </c>
      <c r="C90" s="49" t="s">
        <v>394</v>
      </c>
      <c r="D90" s="44" t="s">
        <v>226</v>
      </c>
      <c r="E90" s="55">
        <f>VLOOKUP('LISTA COSTOS 100%'!D90,'INGRESO DE DATOS '!$B$6:$C$24,2,FALSE)</f>
        <v>4168</v>
      </c>
      <c r="F90" s="44" t="s">
        <v>389</v>
      </c>
      <c r="G90" s="55">
        <f>VLOOKUP('LISTA COSTOS 100%'!F90,'INGRESO DE DATOS '!$B$6:$C$24,2,FALSE)</f>
        <v>6650</v>
      </c>
      <c r="H90" s="48" t="s">
        <v>225</v>
      </c>
      <c r="I90" s="55">
        <f>VLOOKUP('LISTA COSTOS 100%'!H90,'INGRESO DE DATOS '!$B$6:$C$24,2,FALSE)</f>
        <v>0</v>
      </c>
      <c r="J90" s="76">
        <f>('INGRESO DE DATOS '!$H$7)/2</f>
        <v>2250</v>
      </c>
      <c r="K90" s="84">
        <f>('INGRESO DE DATOS '!$H$6)/2</f>
        <v>1500</v>
      </c>
      <c r="L90" s="87">
        <f t="shared" si="7"/>
        <v>14568</v>
      </c>
      <c r="M90" s="88">
        <f>(L90*'INGRESO DE DATOS '!$F$14)+L90</f>
        <v>15005.04</v>
      </c>
      <c r="N90" s="87">
        <f>M90*'INGRESO DE DATOS '!$F$15</f>
        <v>600.2016000000001</v>
      </c>
      <c r="O90" s="88">
        <f>(M90*'INGRESO DE DATOS '!$F$15)+M90</f>
        <v>15605.241600000001</v>
      </c>
      <c r="P90" s="87">
        <f>(O90*'INGRESO DE DATOS '!$F$16)+O90</f>
        <v>17946.027840000002</v>
      </c>
      <c r="Q90" s="88">
        <f>(O90*'INGRESO DE DATOS '!$F$17)+O90</f>
        <v>18882.342336000002</v>
      </c>
      <c r="R90" s="90"/>
      <c r="S90" s="93">
        <f t="shared" si="11"/>
        <v>18478.991596638658</v>
      </c>
      <c r="T90" s="94">
        <f t="shared" si="8"/>
        <v>2873.7499966386567</v>
      </c>
      <c r="U90" s="95">
        <f t="shared" si="9"/>
        <v>0.18415286801062128</v>
      </c>
      <c r="V90" s="83">
        <f t="shared" si="10"/>
        <v>22469.98737984</v>
      </c>
      <c r="W90" s="38">
        <v>21990</v>
      </c>
    </row>
    <row r="91" spans="1:23" x14ac:dyDescent="0.25">
      <c r="O91" s="83"/>
    </row>
  </sheetData>
  <mergeCells count="4">
    <mergeCell ref="H2:I2"/>
    <mergeCell ref="A2:C2"/>
    <mergeCell ref="D2:E2"/>
    <mergeCell ref="F2:G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EBE-9734-4541-9C2A-DC2D7EAB5B1D}">
  <sheetPr>
    <tabColor rgb="FFFFC000"/>
  </sheetPr>
  <dimension ref="A1:F90"/>
  <sheetViews>
    <sheetView zoomScale="110" zoomScaleNormal="110" workbookViewId="0">
      <selection activeCell="B59" sqref="B59"/>
    </sheetView>
  </sheetViews>
  <sheetFormatPr baseColWidth="10" defaultColWidth="11" defaultRowHeight="13.8" x14ac:dyDescent="0.25"/>
  <cols>
    <col min="1" max="1" width="5.5" style="37" customWidth="1"/>
    <col min="2" max="2" width="11.8984375" style="37" customWidth="1"/>
    <col min="3" max="3" width="62.5" style="37" customWidth="1"/>
    <col min="4" max="4" width="11.19921875" style="38" customWidth="1"/>
    <col min="5" max="5" width="9.8984375" style="38" customWidth="1"/>
    <col min="6" max="6" width="11" style="38"/>
    <col min="7" max="16384" width="11" style="3"/>
  </cols>
  <sheetData>
    <row r="1" spans="1:6" ht="14.4" thickBot="1" x14ac:dyDescent="0.3"/>
    <row r="2" spans="1:6" ht="14.4" thickBot="1" x14ac:dyDescent="0.3">
      <c r="A2" s="96" t="s">
        <v>216</v>
      </c>
      <c r="B2" s="97"/>
      <c r="C2" s="97"/>
      <c r="D2" s="97"/>
      <c r="E2" s="97"/>
      <c r="F2" s="98"/>
    </row>
    <row r="3" spans="1:6" x14ac:dyDescent="0.25">
      <c r="A3" s="79" t="s">
        <v>154</v>
      </c>
      <c r="B3" s="80" t="s">
        <v>152</v>
      </c>
      <c r="C3" s="80" t="s">
        <v>147</v>
      </c>
      <c r="D3" s="81" t="s">
        <v>157</v>
      </c>
      <c r="E3" s="81" t="s">
        <v>159</v>
      </c>
      <c r="F3" s="81" t="s">
        <v>160</v>
      </c>
    </row>
    <row r="4" spans="1:6" x14ac:dyDescent="0.25">
      <c r="A4" s="45">
        <v>1</v>
      </c>
      <c r="B4" s="45" t="s">
        <v>296</v>
      </c>
      <c r="C4" s="82" t="s">
        <v>171</v>
      </c>
      <c r="D4" s="43">
        <f>'LISTA COSTOS 100%'!S4</f>
        <v>42008.403361344543</v>
      </c>
      <c r="E4" s="43">
        <f>D4*19%</f>
        <v>7981.5966386554628</v>
      </c>
      <c r="F4" s="43">
        <f>D4+E4</f>
        <v>49990.000000000007</v>
      </c>
    </row>
    <row r="5" spans="1:6" x14ac:dyDescent="0.25">
      <c r="A5" s="45">
        <v>2</v>
      </c>
      <c r="B5" s="45" t="s">
        <v>297</v>
      </c>
      <c r="C5" s="82" t="s">
        <v>170</v>
      </c>
      <c r="D5" s="43">
        <f>'LISTA COSTOS 100%'!S5</f>
        <v>46210.08403361345</v>
      </c>
      <c r="E5" s="43">
        <f t="shared" ref="E5:E68" si="0">D5*19%</f>
        <v>8779.9159663865557</v>
      </c>
      <c r="F5" s="43">
        <f t="shared" ref="F5:F68" si="1">D5+E5</f>
        <v>54990.000000000007</v>
      </c>
    </row>
    <row r="6" spans="1:6" x14ac:dyDescent="0.25">
      <c r="A6" s="45">
        <v>3</v>
      </c>
      <c r="B6" s="45" t="s">
        <v>298</v>
      </c>
      <c r="C6" s="82" t="s">
        <v>172</v>
      </c>
      <c r="D6" s="43">
        <f>'LISTA COSTOS 100%'!S6</f>
        <v>51252.100840336134</v>
      </c>
      <c r="E6" s="43">
        <f t="shared" si="0"/>
        <v>9737.8991596638662</v>
      </c>
      <c r="F6" s="43">
        <f t="shared" si="1"/>
        <v>60990</v>
      </c>
    </row>
    <row r="7" spans="1:6" x14ac:dyDescent="0.25">
      <c r="A7" s="45">
        <v>4</v>
      </c>
      <c r="B7" s="45" t="s">
        <v>299</v>
      </c>
      <c r="C7" s="82" t="s">
        <v>173</v>
      </c>
      <c r="D7" s="43">
        <f>'LISTA COSTOS 100%'!S7</f>
        <v>54613.445378151264</v>
      </c>
      <c r="E7" s="43">
        <f t="shared" si="0"/>
        <v>10376.55462184874</v>
      </c>
      <c r="F7" s="43">
        <f t="shared" si="1"/>
        <v>64990</v>
      </c>
    </row>
    <row r="8" spans="1:6" x14ac:dyDescent="0.25">
      <c r="A8" s="45">
        <v>5</v>
      </c>
      <c r="B8" s="45" t="s">
        <v>300</v>
      </c>
      <c r="C8" s="82" t="s">
        <v>174</v>
      </c>
      <c r="D8" s="43">
        <f>'LISTA COSTOS 100%'!S8</f>
        <v>57974.789915966387</v>
      </c>
      <c r="E8" s="43">
        <f t="shared" si="0"/>
        <v>11015.210084033613</v>
      </c>
      <c r="F8" s="43">
        <f t="shared" si="1"/>
        <v>68990</v>
      </c>
    </row>
    <row r="9" spans="1:6" x14ac:dyDescent="0.25">
      <c r="A9" s="45">
        <v>6</v>
      </c>
      <c r="B9" s="45" t="s">
        <v>306</v>
      </c>
      <c r="C9" s="82" t="s">
        <v>284</v>
      </c>
      <c r="D9" s="43">
        <f>'LISTA COSTOS 100%'!S9</f>
        <v>61336.134453781517</v>
      </c>
      <c r="E9" s="43">
        <f t="shared" si="0"/>
        <v>11653.865546218489</v>
      </c>
      <c r="F9" s="43">
        <f t="shared" si="1"/>
        <v>72990</v>
      </c>
    </row>
    <row r="10" spans="1:6" x14ac:dyDescent="0.25">
      <c r="A10" s="45">
        <v>7</v>
      </c>
      <c r="B10" s="45" t="s">
        <v>307</v>
      </c>
      <c r="C10" s="82" t="s">
        <v>285</v>
      </c>
      <c r="D10" s="43">
        <f>'LISTA COSTOS 100%'!S10</f>
        <v>65537.815126050424</v>
      </c>
      <c r="E10" s="43">
        <f t="shared" si="0"/>
        <v>12452.18487394958</v>
      </c>
      <c r="F10" s="43">
        <f t="shared" si="1"/>
        <v>77990</v>
      </c>
    </row>
    <row r="11" spans="1:6" x14ac:dyDescent="0.25">
      <c r="A11" s="45">
        <v>8</v>
      </c>
      <c r="B11" s="45" t="s">
        <v>301</v>
      </c>
      <c r="C11" s="82" t="s">
        <v>175</v>
      </c>
      <c r="D11" s="43">
        <f>'LISTA COSTOS 100%'!S11</f>
        <v>47050.420168067227</v>
      </c>
      <c r="E11" s="43">
        <f t="shared" si="0"/>
        <v>8939.5798319327732</v>
      </c>
      <c r="F11" s="43">
        <f t="shared" si="1"/>
        <v>55990</v>
      </c>
    </row>
    <row r="12" spans="1:6" x14ac:dyDescent="0.25">
      <c r="A12" s="45">
        <v>9</v>
      </c>
      <c r="B12" s="45" t="s">
        <v>302</v>
      </c>
      <c r="C12" s="82" t="s">
        <v>176</v>
      </c>
      <c r="D12" s="43">
        <f>'LISTA COSTOS 100%'!S12</f>
        <v>49571.428571428572</v>
      </c>
      <c r="E12" s="43">
        <f t="shared" si="0"/>
        <v>9418.5714285714294</v>
      </c>
      <c r="F12" s="43">
        <f t="shared" si="1"/>
        <v>58990</v>
      </c>
    </row>
    <row r="13" spans="1:6" x14ac:dyDescent="0.25">
      <c r="A13" s="45">
        <v>10</v>
      </c>
      <c r="B13" s="45" t="s">
        <v>303</v>
      </c>
      <c r="C13" s="82" t="s">
        <v>177</v>
      </c>
      <c r="D13" s="43">
        <f>'LISTA COSTOS 100%'!S13</f>
        <v>54613.445378151264</v>
      </c>
      <c r="E13" s="43">
        <f t="shared" si="0"/>
        <v>10376.55462184874</v>
      </c>
      <c r="F13" s="43">
        <f t="shared" si="1"/>
        <v>64990</v>
      </c>
    </row>
    <row r="14" spans="1:6" x14ac:dyDescent="0.25">
      <c r="A14" s="45">
        <v>11</v>
      </c>
      <c r="B14" s="45" t="s">
        <v>304</v>
      </c>
      <c r="C14" s="82" t="s">
        <v>178</v>
      </c>
      <c r="D14" s="43">
        <f>'LISTA COSTOS 100%'!S14</f>
        <v>57974.789915966387</v>
      </c>
      <c r="E14" s="43">
        <f t="shared" si="0"/>
        <v>11015.210084033613</v>
      </c>
      <c r="F14" s="43">
        <f t="shared" si="1"/>
        <v>68990</v>
      </c>
    </row>
    <row r="15" spans="1:6" x14ac:dyDescent="0.25">
      <c r="A15" s="45">
        <v>12</v>
      </c>
      <c r="B15" s="45" t="s">
        <v>305</v>
      </c>
      <c r="C15" s="82" t="s">
        <v>179</v>
      </c>
      <c r="D15" s="43">
        <f>'LISTA COSTOS 100%'!S15</f>
        <v>62176.470588235294</v>
      </c>
      <c r="E15" s="43">
        <f t="shared" si="0"/>
        <v>11813.529411764706</v>
      </c>
      <c r="F15" s="43">
        <f t="shared" si="1"/>
        <v>73990</v>
      </c>
    </row>
    <row r="16" spans="1:6" x14ac:dyDescent="0.25">
      <c r="A16" s="45">
        <v>13</v>
      </c>
      <c r="B16" s="45" t="s">
        <v>308</v>
      </c>
      <c r="C16" s="82" t="s">
        <v>286</v>
      </c>
      <c r="D16" s="43">
        <f>'LISTA COSTOS 100%'!S16</f>
        <v>66378.151260504208</v>
      </c>
      <c r="E16" s="43">
        <f t="shared" si="0"/>
        <v>12611.848739495799</v>
      </c>
      <c r="F16" s="43">
        <f t="shared" si="1"/>
        <v>78990</v>
      </c>
    </row>
    <row r="17" spans="1:6" x14ac:dyDescent="0.25">
      <c r="A17" s="45">
        <v>14</v>
      </c>
      <c r="B17" s="45" t="s">
        <v>309</v>
      </c>
      <c r="C17" s="82" t="s">
        <v>287</v>
      </c>
      <c r="D17" s="43">
        <f>'LISTA COSTOS 100%'!S17</f>
        <v>69739.495798319331</v>
      </c>
      <c r="E17" s="43">
        <f t="shared" si="0"/>
        <v>13250.504201680673</v>
      </c>
      <c r="F17" s="43">
        <f t="shared" si="1"/>
        <v>82990</v>
      </c>
    </row>
    <row r="18" spans="1:6" x14ac:dyDescent="0.25">
      <c r="A18" s="45">
        <v>15</v>
      </c>
      <c r="B18" s="45" t="s">
        <v>310</v>
      </c>
      <c r="C18" s="82" t="s">
        <v>185</v>
      </c>
      <c r="D18" s="43">
        <f>'LISTA COSTOS 100%'!S18</f>
        <v>48731.092436974795</v>
      </c>
      <c r="E18" s="43">
        <f t="shared" si="0"/>
        <v>9258.9075630252119</v>
      </c>
      <c r="F18" s="43">
        <f t="shared" si="1"/>
        <v>57990.000000000007</v>
      </c>
    </row>
    <row r="19" spans="1:6" x14ac:dyDescent="0.25">
      <c r="A19" s="45">
        <v>16</v>
      </c>
      <c r="B19" s="45" t="s">
        <v>311</v>
      </c>
      <c r="C19" s="82" t="s">
        <v>186</v>
      </c>
      <c r="D19" s="43">
        <f>'LISTA COSTOS 100%'!S19</f>
        <v>52092.436974789918</v>
      </c>
      <c r="E19" s="43">
        <f t="shared" si="0"/>
        <v>9897.5630252100855</v>
      </c>
      <c r="F19" s="43">
        <f t="shared" si="1"/>
        <v>61990</v>
      </c>
    </row>
    <row r="20" spans="1:6" x14ac:dyDescent="0.25">
      <c r="A20" s="45">
        <v>17</v>
      </c>
      <c r="B20" s="45" t="s">
        <v>312</v>
      </c>
      <c r="C20" s="82" t="s">
        <v>187</v>
      </c>
      <c r="D20" s="43">
        <f>'LISTA COSTOS 100%'!S20</f>
        <v>56294.117647058825</v>
      </c>
      <c r="E20" s="43">
        <f t="shared" si="0"/>
        <v>10695.882352941177</v>
      </c>
      <c r="F20" s="43">
        <f t="shared" si="1"/>
        <v>66990</v>
      </c>
    </row>
    <row r="21" spans="1:6" x14ac:dyDescent="0.25">
      <c r="A21" s="45">
        <v>18</v>
      </c>
      <c r="B21" s="45" t="s">
        <v>313</v>
      </c>
      <c r="C21" s="82" t="s">
        <v>188</v>
      </c>
      <c r="D21" s="43">
        <f>'LISTA COSTOS 100%'!S21</f>
        <v>60495.798319327732</v>
      </c>
      <c r="E21" s="43">
        <f t="shared" si="0"/>
        <v>11494.20168067227</v>
      </c>
      <c r="F21" s="43">
        <f t="shared" si="1"/>
        <v>71990</v>
      </c>
    </row>
    <row r="22" spans="1:6" x14ac:dyDescent="0.25">
      <c r="A22" s="45">
        <v>19</v>
      </c>
      <c r="B22" s="45" t="s">
        <v>314</v>
      </c>
      <c r="C22" s="82" t="s">
        <v>189</v>
      </c>
      <c r="D22" s="43">
        <f>'LISTA COSTOS 100%'!S22</f>
        <v>64697.478991596639</v>
      </c>
      <c r="E22" s="43">
        <f t="shared" si="0"/>
        <v>12292.521008403362</v>
      </c>
      <c r="F22" s="43">
        <f t="shared" si="1"/>
        <v>76990</v>
      </c>
    </row>
    <row r="23" spans="1:6" x14ac:dyDescent="0.25">
      <c r="A23" s="45">
        <v>20</v>
      </c>
      <c r="B23" s="45" t="s">
        <v>315</v>
      </c>
      <c r="C23" s="82" t="s">
        <v>288</v>
      </c>
      <c r="D23" s="43">
        <f>'LISTA COSTOS 100%'!S23</f>
        <v>68058.823529411762</v>
      </c>
      <c r="E23" s="43">
        <f t="shared" si="0"/>
        <v>12931.176470588234</v>
      </c>
      <c r="F23" s="43">
        <f t="shared" si="1"/>
        <v>80990</v>
      </c>
    </row>
    <row r="24" spans="1:6" x14ac:dyDescent="0.25">
      <c r="A24" s="45">
        <v>21</v>
      </c>
      <c r="B24" s="45" t="s">
        <v>316</v>
      </c>
      <c r="C24" s="82" t="s">
        <v>289</v>
      </c>
      <c r="D24" s="43">
        <f>'LISTA COSTOS 100%'!S24</f>
        <v>72260.504201680669</v>
      </c>
      <c r="E24" s="43">
        <f t="shared" si="0"/>
        <v>13729.495798319327</v>
      </c>
      <c r="F24" s="43">
        <f t="shared" si="1"/>
        <v>85990</v>
      </c>
    </row>
    <row r="25" spans="1:6" x14ac:dyDescent="0.25">
      <c r="A25" s="45">
        <v>22</v>
      </c>
      <c r="B25" s="45" t="s">
        <v>317</v>
      </c>
      <c r="C25" s="82" t="s">
        <v>273</v>
      </c>
      <c r="D25" s="43">
        <f>'LISTA COSTOS 100%'!S25</f>
        <v>50411.764705882357</v>
      </c>
      <c r="E25" s="43">
        <f t="shared" si="0"/>
        <v>9578.2352941176487</v>
      </c>
      <c r="F25" s="43">
        <f t="shared" si="1"/>
        <v>59990.000000000007</v>
      </c>
    </row>
    <row r="26" spans="1:6" x14ac:dyDescent="0.25">
      <c r="A26" s="45">
        <v>23</v>
      </c>
      <c r="B26" s="45" t="s">
        <v>318</v>
      </c>
      <c r="C26" s="82" t="s">
        <v>274</v>
      </c>
      <c r="D26" s="43">
        <f>'LISTA COSTOS 100%'!S26</f>
        <v>53773.10924369748</v>
      </c>
      <c r="E26" s="43">
        <f t="shared" si="0"/>
        <v>10216.89075630252</v>
      </c>
      <c r="F26" s="43">
        <f t="shared" si="1"/>
        <v>63990</v>
      </c>
    </row>
    <row r="27" spans="1:6" x14ac:dyDescent="0.25">
      <c r="A27" s="45">
        <v>24</v>
      </c>
      <c r="B27" s="45" t="s">
        <v>319</v>
      </c>
      <c r="C27" s="82" t="s">
        <v>275</v>
      </c>
      <c r="D27" s="43">
        <f>'LISTA COSTOS 100%'!S27</f>
        <v>57974.789915966387</v>
      </c>
      <c r="E27" s="43">
        <f t="shared" si="0"/>
        <v>11015.210084033613</v>
      </c>
      <c r="F27" s="43">
        <f t="shared" si="1"/>
        <v>68990</v>
      </c>
    </row>
    <row r="28" spans="1:6" x14ac:dyDescent="0.25">
      <c r="A28" s="45">
        <v>25</v>
      </c>
      <c r="B28" s="45" t="s">
        <v>320</v>
      </c>
      <c r="C28" s="82" t="s">
        <v>276</v>
      </c>
      <c r="D28" s="43">
        <f>'LISTA COSTOS 100%'!S28</f>
        <v>62176.470588235294</v>
      </c>
      <c r="E28" s="43">
        <f t="shared" si="0"/>
        <v>11813.529411764706</v>
      </c>
      <c r="F28" s="43">
        <f t="shared" si="1"/>
        <v>73990</v>
      </c>
    </row>
    <row r="29" spans="1:6" x14ac:dyDescent="0.25">
      <c r="A29" s="45">
        <v>26</v>
      </c>
      <c r="B29" s="45" t="s">
        <v>321</v>
      </c>
      <c r="C29" s="82" t="s">
        <v>277</v>
      </c>
      <c r="D29" s="43">
        <f>'LISTA COSTOS 100%'!S29</f>
        <v>66378.151260504208</v>
      </c>
      <c r="E29" s="43">
        <f t="shared" si="0"/>
        <v>12611.848739495799</v>
      </c>
      <c r="F29" s="43">
        <f t="shared" si="1"/>
        <v>78990</v>
      </c>
    </row>
    <row r="30" spans="1:6" x14ac:dyDescent="0.25">
      <c r="A30" s="45">
        <v>27</v>
      </c>
      <c r="B30" s="45" t="s">
        <v>322</v>
      </c>
      <c r="C30" s="82" t="s">
        <v>290</v>
      </c>
      <c r="D30" s="43">
        <f>'LISTA COSTOS 100%'!S30</f>
        <v>69739.495798319331</v>
      </c>
      <c r="E30" s="43">
        <f t="shared" si="0"/>
        <v>13250.504201680673</v>
      </c>
      <c r="F30" s="43">
        <f t="shared" si="1"/>
        <v>82990</v>
      </c>
    </row>
    <row r="31" spans="1:6" x14ac:dyDescent="0.25">
      <c r="A31" s="45">
        <v>28</v>
      </c>
      <c r="B31" s="45" t="s">
        <v>323</v>
      </c>
      <c r="C31" s="82" t="s">
        <v>291</v>
      </c>
      <c r="D31" s="43">
        <f>'LISTA COSTOS 100%'!S31</f>
        <v>73941.176470588238</v>
      </c>
      <c r="E31" s="43">
        <f t="shared" si="0"/>
        <v>14048.823529411766</v>
      </c>
      <c r="F31" s="43">
        <f t="shared" si="1"/>
        <v>87990</v>
      </c>
    </row>
    <row r="32" spans="1:6" x14ac:dyDescent="0.25">
      <c r="A32" s="45">
        <v>29</v>
      </c>
      <c r="B32" s="45" t="s">
        <v>324</v>
      </c>
      <c r="C32" s="82" t="s">
        <v>192</v>
      </c>
      <c r="D32" s="43">
        <f>'LISTA COSTOS 100%'!S32</f>
        <v>53773.10924369748</v>
      </c>
      <c r="E32" s="43">
        <f t="shared" si="0"/>
        <v>10216.89075630252</v>
      </c>
      <c r="F32" s="43">
        <f t="shared" si="1"/>
        <v>63990</v>
      </c>
    </row>
    <row r="33" spans="1:6" x14ac:dyDescent="0.25">
      <c r="A33" s="45">
        <v>30</v>
      </c>
      <c r="B33" s="45" t="s">
        <v>325</v>
      </c>
      <c r="C33" s="82" t="s">
        <v>193</v>
      </c>
      <c r="D33" s="43">
        <f>'LISTA COSTOS 100%'!S33</f>
        <v>57134.45378151261</v>
      </c>
      <c r="E33" s="43">
        <f t="shared" si="0"/>
        <v>10855.546218487396</v>
      </c>
      <c r="F33" s="43">
        <f t="shared" si="1"/>
        <v>67990</v>
      </c>
    </row>
    <row r="34" spans="1:6" x14ac:dyDescent="0.25">
      <c r="A34" s="45">
        <v>31</v>
      </c>
      <c r="B34" s="45" t="s">
        <v>326</v>
      </c>
      <c r="C34" s="82" t="s">
        <v>194</v>
      </c>
      <c r="D34" s="43">
        <f>'LISTA COSTOS 100%'!S34</f>
        <v>61336.134453781517</v>
      </c>
      <c r="E34" s="43">
        <f t="shared" si="0"/>
        <v>11653.865546218489</v>
      </c>
      <c r="F34" s="43">
        <f t="shared" si="1"/>
        <v>72990</v>
      </c>
    </row>
    <row r="35" spans="1:6" x14ac:dyDescent="0.25">
      <c r="A35" s="45">
        <v>32</v>
      </c>
      <c r="B35" s="45" t="s">
        <v>327</v>
      </c>
      <c r="C35" s="82" t="s">
        <v>195</v>
      </c>
      <c r="D35" s="43">
        <f>'LISTA COSTOS 100%'!S35</f>
        <v>65537.815126050424</v>
      </c>
      <c r="E35" s="43">
        <f t="shared" si="0"/>
        <v>12452.18487394958</v>
      </c>
      <c r="F35" s="43">
        <f t="shared" si="1"/>
        <v>77990</v>
      </c>
    </row>
    <row r="36" spans="1:6" x14ac:dyDescent="0.25">
      <c r="A36" s="45">
        <v>33</v>
      </c>
      <c r="B36" s="45" t="s">
        <v>328</v>
      </c>
      <c r="C36" s="82" t="s">
        <v>196</v>
      </c>
      <c r="D36" s="43">
        <f>'LISTA COSTOS 100%'!S36</f>
        <v>69739.495798319331</v>
      </c>
      <c r="E36" s="43">
        <f t="shared" si="0"/>
        <v>13250.504201680673</v>
      </c>
      <c r="F36" s="43">
        <f t="shared" si="1"/>
        <v>82990</v>
      </c>
    </row>
    <row r="37" spans="1:6" x14ac:dyDescent="0.25">
      <c r="A37" s="45">
        <v>34</v>
      </c>
      <c r="B37" s="45" t="s">
        <v>329</v>
      </c>
      <c r="C37" s="82" t="s">
        <v>292</v>
      </c>
      <c r="D37" s="43">
        <f>'LISTA COSTOS 100%'!S37</f>
        <v>73100.840336134454</v>
      </c>
      <c r="E37" s="43">
        <f t="shared" si="0"/>
        <v>13889.159663865546</v>
      </c>
      <c r="F37" s="43">
        <f t="shared" si="1"/>
        <v>86990</v>
      </c>
    </row>
    <row r="38" spans="1:6" x14ac:dyDescent="0.25">
      <c r="A38" s="45">
        <v>35</v>
      </c>
      <c r="B38" s="45" t="s">
        <v>330</v>
      </c>
      <c r="C38" s="82" t="s">
        <v>293</v>
      </c>
      <c r="D38" s="43">
        <f>'LISTA COSTOS 100%'!S38</f>
        <v>77302.521008403361</v>
      </c>
      <c r="E38" s="43">
        <f t="shared" si="0"/>
        <v>14687.478991596639</v>
      </c>
      <c r="F38" s="43">
        <f t="shared" si="1"/>
        <v>91990</v>
      </c>
    </row>
    <row r="39" spans="1:6" x14ac:dyDescent="0.25">
      <c r="A39" s="45">
        <v>36</v>
      </c>
      <c r="B39" s="45" t="s">
        <v>331</v>
      </c>
      <c r="C39" s="82" t="s">
        <v>278</v>
      </c>
      <c r="D39" s="43">
        <f>'LISTA COSTOS 100%'!S39</f>
        <v>61336.134453781517</v>
      </c>
      <c r="E39" s="43">
        <f t="shared" si="0"/>
        <v>11653.865546218489</v>
      </c>
      <c r="F39" s="43">
        <f t="shared" si="1"/>
        <v>72990</v>
      </c>
    </row>
    <row r="40" spans="1:6" x14ac:dyDescent="0.25">
      <c r="A40" s="45">
        <v>37</v>
      </c>
      <c r="B40" s="45" t="s">
        <v>332</v>
      </c>
      <c r="C40" s="82" t="s">
        <v>279</v>
      </c>
      <c r="D40" s="43">
        <f>'LISTA COSTOS 100%'!S40</f>
        <v>63857.142857142862</v>
      </c>
      <c r="E40" s="43">
        <f t="shared" si="0"/>
        <v>12132.857142857143</v>
      </c>
      <c r="F40" s="43">
        <f t="shared" si="1"/>
        <v>75990</v>
      </c>
    </row>
    <row r="41" spans="1:6" x14ac:dyDescent="0.25">
      <c r="A41" s="45">
        <v>38</v>
      </c>
      <c r="B41" s="45" t="s">
        <v>333</v>
      </c>
      <c r="C41" s="82" t="s">
        <v>280</v>
      </c>
      <c r="D41" s="43">
        <f>'LISTA COSTOS 100%'!S41</f>
        <v>68058.823529411762</v>
      </c>
      <c r="E41" s="43">
        <f t="shared" si="0"/>
        <v>12931.176470588234</v>
      </c>
      <c r="F41" s="43">
        <f t="shared" si="1"/>
        <v>80990</v>
      </c>
    </row>
    <row r="42" spans="1:6" x14ac:dyDescent="0.25">
      <c r="A42" s="45">
        <v>39</v>
      </c>
      <c r="B42" s="45" t="s">
        <v>334</v>
      </c>
      <c r="C42" s="82" t="s">
        <v>281</v>
      </c>
      <c r="D42" s="43">
        <f>'LISTA COSTOS 100%'!S42</f>
        <v>71420.168067226899</v>
      </c>
      <c r="E42" s="43">
        <f t="shared" si="0"/>
        <v>13569.831932773111</v>
      </c>
      <c r="F42" s="43">
        <f t="shared" si="1"/>
        <v>84990.000000000015</v>
      </c>
    </row>
    <row r="43" spans="1:6" x14ac:dyDescent="0.25">
      <c r="A43" s="45">
        <v>40</v>
      </c>
      <c r="B43" s="45" t="s">
        <v>335</v>
      </c>
      <c r="C43" s="82" t="s">
        <v>282</v>
      </c>
      <c r="D43" s="43">
        <f>'LISTA COSTOS 100%'!S43</f>
        <v>75621.848739495807</v>
      </c>
      <c r="E43" s="43">
        <f t="shared" si="0"/>
        <v>14368.151260504203</v>
      </c>
      <c r="F43" s="43">
        <f t="shared" si="1"/>
        <v>89990.000000000015</v>
      </c>
    </row>
    <row r="44" spans="1:6" x14ac:dyDescent="0.25">
      <c r="A44" s="45">
        <v>41</v>
      </c>
      <c r="B44" s="45" t="s">
        <v>336</v>
      </c>
      <c r="C44" s="82" t="s">
        <v>294</v>
      </c>
      <c r="D44" s="43">
        <f>'LISTA COSTOS 100%'!S44</f>
        <v>79823.529411764714</v>
      </c>
      <c r="E44" s="43">
        <f t="shared" si="0"/>
        <v>15166.470588235296</v>
      </c>
      <c r="F44" s="43">
        <f t="shared" si="1"/>
        <v>94990.000000000015</v>
      </c>
    </row>
    <row r="45" spans="1:6" x14ac:dyDescent="0.25">
      <c r="A45" s="45">
        <v>42</v>
      </c>
      <c r="B45" s="45" t="s">
        <v>337</v>
      </c>
      <c r="C45" s="82" t="s">
        <v>295</v>
      </c>
      <c r="D45" s="43">
        <f>'LISTA COSTOS 100%'!S45</f>
        <v>83184.873949579836</v>
      </c>
      <c r="E45" s="43">
        <f t="shared" si="0"/>
        <v>15805.126050420169</v>
      </c>
      <c r="F45" s="43">
        <f t="shared" si="1"/>
        <v>98990</v>
      </c>
    </row>
    <row r="46" spans="1:6" x14ac:dyDescent="0.25">
      <c r="A46" s="45">
        <v>43</v>
      </c>
      <c r="B46" s="45" t="s">
        <v>338</v>
      </c>
      <c r="C46" s="82" t="s">
        <v>199</v>
      </c>
      <c r="D46" s="43">
        <f>'LISTA COSTOS 100%'!S46</f>
        <v>59655.462184873955</v>
      </c>
      <c r="E46" s="43">
        <f t="shared" si="0"/>
        <v>11334.537815126052</v>
      </c>
      <c r="F46" s="43">
        <f t="shared" si="1"/>
        <v>70990</v>
      </c>
    </row>
    <row r="47" spans="1:6" x14ac:dyDescent="0.25">
      <c r="A47" s="45">
        <v>44</v>
      </c>
      <c r="B47" s="45" t="s">
        <v>339</v>
      </c>
      <c r="C47" s="82" t="s">
        <v>200</v>
      </c>
      <c r="D47" s="43">
        <f>'LISTA COSTOS 100%'!S47</f>
        <v>63016.806722689078</v>
      </c>
      <c r="E47" s="43">
        <f t="shared" si="0"/>
        <v>11973.193277310926</v>
      </c>
      <c r="F47" s="43">
        <f t="shared" si="1"/>
        <v>74990</v>
      </c>
    </row>
    <row r="48" spans="1:6" x14ac:dyDescent="0.25">
      <c r="A48" s="45">
        <v>45</v>
      </c>
      <c r="B48" s="45" t="s">
        <v>340</v>
      </c>
      <c r="C48" s="82" t="s">
        <v>201</v>
      </c>
      <c r="D48" s="43">
        <f>'LISTA COSTOS 100%'!S48</f>
        <v>67218.487394957992</v>
      </c>
      <c r="E48" s="43">
        <f t="shared" si="0"/>
        <v>12771.512605042019</v>
      </c>
      <c r="F48" s="43">
        <f t="shared" si="1"/>
        <v>79990.000000000015</v>
      </c>
    </row>
    <row r="49" spans="1:6" x14ac:dyDescent="0.25">
      <c r="A49" s="45">
        <v>46</v>
      </c>
      <c r="B49" s="45" t="s">
        <v>341</v>
      </c>
      <c r="C49" s="82" t="s">
        <v>202</v>
      </c>
      <c r="D49" s="43">
        <f>'LISTA COSTOS 100%'!S49</f>
        <v>71420.168067226899</v>
      </c>
      <c r="E49" s="43">
        <f t="shared" si="0"/>
        <v>13569.831932773111</v>
      </c>
      <c r="F49" s="43">
        <f t="shared" si="1"/>
        <v>84990.000000000015</v>
      </c>
    </row>
    <row r="50" spans="1:6" x14ac:dyDescent="0.25">
      <c r="A50" s="45">
        <v>47</v>
      </c>
      <c r="B50" s="45" t="s">
        <v>342</v>
      </c>
      <c r="C50" s="82" t="s">
        <v>203</v>
      </c>
      <c r="D50" s="43">
        <f>'LISTA COSTOS 100%'!S50</f>
        <v>74781.512605042022</v>
      </c>
      <c r="E50" s="43">
        <f t="shared" si="0"/>
        <v>14208.487394957985</v>
      </c>
      <c r="F50" s="43">
        <f t="shared" si="1"/>
        <v>88990</v>
      </c>
    </row>
    <row r="51" spans="1:6" x14ac:dyDescent="0.25">
      <c r="A51" s="45">
        <v>48</v>
      </c>
      <c r="B51" s="45" t="s">
        <v>343</v>
      </c>
      <c r="C51" s="82" t="s">
        <v>352</v>
      </c>
      <c r="D51" s="43">
        <f>'LISTA COSTOS 100%'!S51</f>
        <v>78983.193277310929</v>
      </c>
      <c r="E51" s="43">
        <f t="shared" si="0"/>
        <v>15006.806722689076</v>
      </c>
      <c r="F51" s="43">
        <f t="shared" si="1"/>
        <v>93990</v>
      </c>
    </row>
    <row r="52" spans="1:6" x14ac:dyDescent="0.25">
      <c r="A52" s="45">
        <v>49</v>
      </c>
      <c r="B52" s="45" t="s">
        <v>344</v>
      </c>
      <c r="C52" s="82" t="s">
        <v>353</v>
      </c>
      <c r="D52" s="43">
        <f>'LISTA COSTOS 100%'!S52</f>
        <v>83184.873949579836</v>
      </c>
      <c r="E52" s="43">
        <f t="shared" si="0"/>
        <v>15805.126050420169</v>
      </c>
      <c r="F52" s="43">
        <f t="shared" si="1"/>
        <v>98990</v>
      </c>
    </row>
    <row r="53" spans="1:6" x14ac:dyDescent="0.25">
      <c r="A53" s="45">
        <v>50</v>
      </c>
      <c r="B53" s="45" t="s">
        <v>345</v>
      </c>
      <c r="C53" s="82" t="s">
        <v>354</v>
      </c>
      <c r="D53" s="43">
        <f>'LISTA COSTOS 100%'!S53</f>
        <v>72260.504201680669</v>
      </c>
      <c r="E53" s="43">
        <f t="shared" si="0"/>
        <v>13729.495798319327</v>
      </c>
      <c r="F53" s="43">
        <f t="shared" si="1"/>
        <v>85990</v>
      </c>
    </row>
    <row r="54" spans="1:6" x14ac:dyDescent="0.25">
      <c r="A54" s="45">
        <v>51</v>
      </c>
      <c r="B54" s="45" t="s">
        <v>346</v>
      </c>
      <c r="C54" s="82" t="s">
        <v>355</v>
      </c>
      <c r="D54" s="43">
        <f>'LISTA COSTOS 100%'!S54</f>
        <v>75621.848739495807</v>
      </c>
      <c r="E54" s="43">
        <f t="shared" si="0"/>
        <v>14368.151260504203</v>
      </c>
      <c r="F54" s="43">
        <f t="shared" si="1"/>
        <v>89990.000000000015</v>
      </c>
    </row>
    <row r="55" spans="1:6" x14ac:dyDescent="0.25">
      <c r="A55" s="45">
        <v>52</v>
      </c>
      <c r="B55" s="45" t="s">
        <v>347</v>
      </c>
      <c r="C55" s="82" t="s">
        <v>356</v>
      </c>
      <c r="D55" s="43">
        <f>'LISTA COSTOS 100%'!S55</f>
        <v>79823.529411764714</v>
      </c>
      <c r="E55" s="43">
        <f t="shared" si="0"/>
        <v>15166.470588235296</v>
      </c>
      <c r="F55" s="43">
        <f t="shared" si="1"/>
        <v>94990.000000000015</v>
      </c>
    </row>
    <row r="56" spans="1:6" x14ac:dyDescent="0.25">
      <c r="A56" s="45">
        <v>53</v>
      </c>
      <c r="B56" s="45" t="s">
        <v>348</v>
      </c>
      <c r="C56" s="82" t="s">
        <v>357</v>
      </c>
      <c r="D56" s="43">
        <f>'LISTA COSTOS 100%'!S56</f>
        <v>83184.873949579836</v>
      </c>
      <c r="E56" s="43">
        <f t="shared" si="0"/>
        <v>15805.126050420169</v>
      </c>
      <c r="F56" s="43">
        <f t="shared" si="1"/>
        <v>98990</v>
      </c>
    </row>
    <row r="57" spans="1:6" x14ac:dyDescent="0.25">
      <c r="A57" s="45">
        <v>54</v>
      </c>
      <c r="B57" s="45" t="s">
        <v>349</v>
      </c>
      <c r="C57" s="82" t="s">
        <v>358</v>
      </c>
      <c r="D57" s="43">
        <f>'LISTA COSTOS 100%'!S57</f>
        <v>88226.890756302528</v>
      </c>
      <c r="E57" s="43">
        <f t="shared" si="0"/>
        <v>16763.10924369748</v>
      </c>
      <c r="F57" s="43">
        <f t="shared" si="1"/>
        <v>104990</v>
      </c>
    </row>
    <row r="58" spans="1:6" x14ac:dyDescent="0.25">
      <c r="A58" s="45">
        <v>55</v>
      </c>
      <c r="B58" s="45" t="s">
        <v>350</v>
      </c>
      <c r="C58" s="82" t="s">
        <v>359</v>
      </c>
      <c r="D58" s="43">
        <f>'LISTA COSTOS 100%'!S58</f>
        <v>92428.571428571435</v>
      </c>
      <c r="E58" s="43">
        <f t="shared" si="0"/>
        <v>17561.428571428572</v>
      </c>
      <c r="F58" s="43">
        <f t="shared" si="1"/>
        <v>109990</v>
      </c>
    </row>
    <row r="59" spans="1:6" x14ac:dyDescent="0.25">
      <c r="A59" s="45">
        <v>56</v>
      </c>
      <c r="B59" s="45" t="s">
        <v>351</v>
      </c>
      <c r="C59" s="82" t="s">
        <v>360</v>
      </c>
      <c r="D59" s="43">
        <f>'LISTA COSTOS 100%'!S59</f>
        <v>94949.579831932773</v>
      </c>
      <c r="E59" s="43">
        <f t="shared" si="0"/>
        <v>18040.420168067227</v>
      </c>
      <c r="F59" s="43">
        <f t="shared" si="1"/>
        <v>112990</v>
      </c>
    </row>
    <row r="60" spans="1:6" x14ac:dyDescent="0.25">
      <c r="A60" s="45">
        <v>57</v>
      </c>
      <c r="B60" s="45" t="s">
        <v>361</v>
      </c>
      <c r="C60" s="82" t="s">
        <v>210</v>
      </c>
      <c r="D60" s="43">
        <f>'LISTA COSTOS 100%'!S60</f>
        <v>53773.10924369748</v>
      </c>
      <c r="E60" s="43">
        <f t="shared" si="0"/>
        <v>10216.89075630252</v>
      </c>
      <c r="F60" s="43">
        <f t="shared" si="1"/>
        <v>63990</v>
      </c>
    </row>
    <row r="61" spans="1:6" x14ac:dyDescent="0.25">
      <c r="A61" s="45">
        <v>58</v>
      </c>
      <c r="B61" s="45" t="s">
        <v>362</v>
      </c>
      <c r="C61" s="82" t="s">
        <v>211</v>
      </c>
      <c r="D61" s="43">
        <f>'LISTA COSTOS 100%'!S61</f>
        <v>57134.45378151261</v>
      </c>
      <c r="E61" s="43">
        <f t="shared" si="0"/>
        <v>10855.546218487396</v>
      </c>
      <c r="F61" s="43">
        <f t="shared" si="1"/>
        <v>67990</v>
      </c>
    </row>
    <row r="62" spans="1:6" x14ac:dyDescent="0.25">
      <c r="A62" s="45">
        <v>59</v>
      </c>
      <c r="B62" s="45" t="s">
        <v>363</v>
      </c>
      <c r="C62" s="82" t="s">
        <v>212</v>
      </c>
      <c r="D62" s="43">
        <f>'LISTA COSTOS 100%'!S62</f>
        <v>61336.134453781517</v>
      </c>
      <c r="E62" s="43">
        <f t="shared" si="0"/>
        <v>11653.865546218489</v>
      </c>
      <c r="F62" s="43">
        <f t="shared" si="1"/>
        <v>72990</v>
      </c>
    </row>
    <row r="63" spans="1:6" x14ac:dyDescent="0.25">
      <c r="A63" s="45">
        <v>60</v>
      </c>
      <c r="B63" s="45" t="s">
        <v>364</v>
      </c>
      <c r="C63" s="82" t="s">
        <v>213</v>
      </c>
      <c r="D63" s="43">
        <f>'LISTA COSTOS 100%'!S63</f>
        <v>65537.815126050424</v>
      </c>
      <c r="E63" s="43">
        <f t="shared" si="0"/>
        <v>12452.18487394958</v>
      </c>
      <c r="F63" s="43">
        <f t="shared" si="1"/>
        <v>77990</v>
      </c>
    </row>
    <row r="64" spans="1:6" x14ac:dyDescent="0.25">
      <c r="A64" s="45">
        <v>61</v>
      </c>
      <c r="B64" s="45" t="s">
        <v>365</v>
      </c>
      <c r="C64" s="82" t="s">
        <v>214</v>
      </c>
      <c r="D64" s="43">
        <f>'LISTA COSTOS 100%'!S64</f>
        <v>68899.159663865546</v>
      </c>
      <c r="E64" s="43">
        <f t="shared" si="0"/>
        <v>13090.840336134454</v>
      </c>
      <c r="F64" s="43">
        <f t="shared" si="1"/>
        <v>81990</v>
      </c>
    </row>
    <row r="65" spans="1:6" x14ac:dyDescent="0.25">
      <c r="A65" s="45">
        <v>62</v>
      </c>
      <c r="B65" s="45" t="s">
        <v>366</v>
      </c>
      <c r="C65" s="82" t="s">
        <v>375</v>
      </c>
      <c r="D65" s="43">
        <f>'LISTA COSTOS 100%'!S65</f>
        <v>73100.840336134454</v>
      </c>
      <c r="E65" s="43">
        <f t="shared" si="0"/>
        <v>13889.159663865546</v>
      </c>
      <c r="F65" s="43">
        <f t="shared" si="1"/>
        <v>86990</v>
      </c>
    </row>
    <row r="66" spans="1:6" x14ac:dyDescent="0.25">
      <c r="A66" s="45">
        <v>63</v>
      </c>
      <c r="B66" s="45" t="s">
        <v>367</v>
      </c>
      <c r="C66" s="82" t="s">
        <v>376</v>
      </c>
      <c r="D66" s="43">
        <f>'LISTA COSTOS 100%'!S66</f>
        <v>77302.521008403361</v>
      </c>
      <c r="E66" s="43">
        <f t="shared" si="0"/>
        <v>14687.478991596639</v>
      </c>
      <c r="F66" s="43">
        <f t="shared" si="1"/>
        <v>91990</v>
      </c>
    </row>
    <row r="67" spans="1:6" x14ac:dyDescent="0.25">
      <c r="A67" s="45">
        <v>64</v>
      </c>
      <c r="B67" s="45" t="s">
        <v>368</v>
      </c>
      <c r="C67" s="82" t="s">
        <v>377</v>
      </c>
      <c r="D67" s="43">
        <f>'LISTA COSTOS 100%'!S67</f>
        <v>60495.798319327732</v>
      </c>
      <c r="E67" s="43">
        <f t="shared" si="0"/>
        <v>11494.20168067227</v>
      </c>
      <c r="F67" s="43">
        <f t="shared" si="1"/>
        <v>71990</v>
      </c>
    </row>
    <row r="68" spans="1:6" x14ac:dyDescent="0.25">
      <c r="A68" s="45">
        <v>65</v>
      </c>
      <c r="B68" s="45" t="s">
        <v>369</v>
      </c>
      <c r="C68" s="82" t="s">
        <v>378</v>
      </c>
      <c r="D68" s="43">
        <f>'LISTA COSTOS 100%'!S68</f>
        <v>63857.142857142862</v>
      </c>
      <c r="E68" s="43">
        <f t="shared" si="0"/>
        <v>12132.857142857143</v>
      </c>
      <c r="F68" s="43">
        <f t="shared" si="1"/>
        <v>75990</v>
      </c>
    </row>
    <row r="69" spans="1:6" x14ac:dyDescent="0.25">
      <c r="A69" s="45">
        <v>66</v>
      </c>
      <c r="B69" s="45" t="s">
        <v>370</v>
      </c>
      <c r="C69" s="82" t="s">
        <v>379</v>
      </c>
      <c r="D69" s="43">
        <f>'LISTA COSTOS 100%'!S69</f>
        <v>68058.823529411762</v>
      </c>
      <c r="E69" s="43">
        <f t="shared" ref="E69:E90" si="2">D69*19%</f>
        <v>12931.176470588234</v>
      </c>
      <c r="F69" s="43">
        <f t="shared" ref="F69:F90" si="3">D69+E69</f>
        <v>80990</v>
      </c>
    </row>
    <row r="70" spans="1:6" x14ac:dyDescent="0.25">
      <c r="A70" s="45">
        <v>67</v>
      </c>
      <c r="B70" s="45" t="s">
        <v>371</v>
      </c>
      <c r="C70" s="82" t="s">
        <v>380</v>
      </c>
      <c r="D70" s="43">
        <f>'LISTA COSTOS 100%'!S70</f>
        <v>71420.168067226899</v>
      </c>
      <c r="E70" s="43">
        <f t="shared" si="2"/>
        <v>13569.831932773111</v>
      </c>
      <c r="F70" s="43">
        <f t="shared" si="3"/>
        <v>84990.000000000015</v>
      </c>
    </row>
    <row r="71" spans="1:6" x14ac:dyDescent="0.25">
      <c r="A71" s="45">
        <v>68</v>
      </c>
      <c r="B71" s="45" t="s">
        <v>372</v>
      </c>
      <c r="C71" s="82" t="s">
        <v>381</v>
      </c>
      <c r="D71" s="43">
        <f>'LISTA COSTOS 100%'!S71</f>
        <v>74781.512605042022</v>
      </c>
      <c r="E71" s="43">
        <f t="shared" si="2"/>
        <v>14208.487394957985</v>
      </c>
      <c r="F71" s="43">
        <f t="shared" si="3"/>
        <v>88990</v>
      </c>
    </row>
    <row r="72" spans="1:6" x14ac:dyDescent="0.25">
      <c r="A72" s="45">
        <v>69</v>
      </c>
      <c r="B72" s="45" t="s">
        <v>373</v>
      </c>
      <c r="C72" s="82" t="s">
        <v>382</v>
      </c>
      <c r="D72" s="43">
        <f>'LISTA COSTOS 100%'!S72</f>
        <v>79823.529411764714</v>
      </c>
      <c r="E72" s="43">
        <f t="shared" si="2"/>
        <v>15166.470588235296</v>
      </c>
      <c r="F72" s="43">
        <f t="shared" si="3"/>
        <v>94990.000000000015</v>
      </c>
    </row>
    <row r="73" spans="1:6" x14ac:dyDescent="0.25">
      <c r="A73" s="45">
        <v>70</v>
      </c>
      <c r="B73" s="45" t="s">
        <v>374</v>
      </c>
      <c r="C73" s="82" t="s">
        <v>383</v>
      </c>
      <c r="D73" s="43">
        <f>'LISTA COSTOS 100%'!S73</f>
        <v>83184.873949579836</v>
      </c>
      <c r="E73" s="43">
        <f t="shared" si="2"/>
        <v>15805.126050420169</v>
      </c>
      <c r="F73" s="43">
        <f t="shared" si="3"/>
        <v>98990</v>
      </c>
    </row>
    <row r="74" spans="1:6" x14ac:dyDescent="0.25">
      <c r="A74" s="45">
        <v>71</v>
      </c>
      <c r="B74" s="45" t="s">
        <v>412</v>
      </c>
      <c r="C74" s="82" t="s">
        <v>180</v>
      </c>
      <c r="D74" s="43">
        <f>'LISTA COSTOS 100%'!S74</f>
        <v>60495.798319327732</v>
      </c>
      <c r="E74" s="43">
        <f t="shared" si="2"/>
        <v>11494.20168067227</v>
      </c>
      <c r="F74" s="43">
        <f t="shared" si="3"/>
        <v>71990</v>
      </c>
    </row>
    <row r="75" spans="1:6" x14ac:dyDescent="0.25">
      <c r="A75" s="45">
        <v>72</v>
      </c>
      <c r="B75" s="45" t="s">
        <v>413</v>
      </c>
      <c r="C75" s="82" t="s">
        <v>181</v>
      </c>
      <c r="D75" s="43">
        <f>'LISTA COSTOS 100%'!S75</f>
        <v>63857.142857142862</v>
      </c>
      <c r="E75" s="43">
        <f t="shared" si="2"/>
        <v>12132.857142857143</v>
      </c>
      <c r="F75" s="43">
        <f t="shared" si="3"/>
        <v>75990</v>
      </c>
    </row>
    <row r="76" spans="1:6" x14ac:dyDescent="0.25">
      <c r="A76" s="45">
        <v>73</v>
      </c>
      <c r="B76" s="45" t="s">
        <v>414</v>
      </c>
      <c r="C76" s="82" t="s">
        <v>182</v>
      </c>
      <c r="D76" s="43">
        <f>'LISTA COSTOS 100%'!S76</f>
        <v>68058.823529411762</v>
      </c>
      <c r="E76" s="43">
        <f t="shared" si="2"/>
        <v>12931.176470588234</v>
      </c>
      <c r="F76" s="43">
        <f t="shared" si="3"/>
        <v>80990</v>
      </c>
    </row>
    <row r="77" spans="1:6" x14ac:dyDescent="0.25">
      <c r="A77" s="45">
        <v>74</v>
      </c>
      <c r="B77" s="45" t="s">
        <v>415</v>
      </c>
      <c r="C77" s="82" t="s">
        <v>183</v>
      </c>
      <c r="D77" s="43">
        <f>'LISTA COSTOS 100%'!S77</f>
        <v>71420.168067226899</v>
      </c>
      <c r="E77" s="43">
        <f t="shared" si="2"/>
        <v>13569.831932773111</v>
      </c>
      <c r="F77" s="43">
        <f t="shared" si="3"/>
        <v>84990.000000000015</v>
      </c>
    </row>
    <row r="78" spans="1:6" x14ac:dyDescent="0.25">
      <c r="A78" s="45">
        <v>75</v>
      </c>
      <c r="B78" s="45" t="s">
        <v>416</v>
      </c>
      <c r="C78" s="82" t="s">
        <v>184</v>
      </c>
      <c r="D78" s="43">
        <f>'LISTA COSTOS 100%'!S78</f>
        <v>74781.512605042022</v>
      </c>
      <c r="E78" s="43">
        <f t="shared" si="2"/>
        <v>14208.487394957985</v>
      </c>
      <c r="F78" s="43">
        <f t="shared" si="3"/>
        <v>88990</v>
      </c>
    </row>
    <row r="79" spans="1:6" x14ac:dyDescent="0.25">
      <c r="A79" s="45">
        <v>76</v>
      </c>
      <c r="B79" s="45" t="s">
        <v>417</v>
      </c>
      <c r="C79" s="82" t="s">
        <v>384</v>
      </c>
      <c r="D79" s="43">
        <f>'LISTA COSTOS 100%'!S79</f>
        <v>78983.193277310929</v>
      </c>
      <c r="E79" s="43">
        <f t="shared" si="2"/>
        <v>15006.806722689076</v>
      </c>
      <c r="F79" s="43">
        <f t="shared" si="3"/>
        <v>93990</v>
      </c>
    </row>
    <row r="80" spans="1:6" x14ac:dyDescent="0.25">
      <c r="A80" s="45">
        <v>77</v>
      </c>
      <c r="B80" s="45" t="s">
        <v>418</v>
      </c>
      <c r="C80" s="82" t="s">
        <v>385</v>
      </c>
      <c r="D80" s="43">
        <f>'LISTA COSTOS 100%'!S80</f>
        <v>83184.873949579836</v>
      </c>
      <c r="E80" s="43">
        <f t="shared" si="2"/>
        <v>15805.126050420169</v>
      </c>
      <c r="F80" s="43">
        <f t="shared" si="3"/>
        <v>98990</v>
      </c>
    </row>
    <row r="81" spans="1:6" x14ac:dyDescent="0.25">
      <c r="A81" s="45">
        <v>78</v>
      </c>
      <c r="B81" s="45" t="s">
        <v>419</v>
      </c>
      <c r="C81" s="82" t="s">
        <v>204</v>
      </c>
      <c r="D81" s="43">
        <f>'LISTA COSTOS 100%'!S81</f>
        <v>73100.840336134454</v>
      </c>
      <c r="E81" s="43">
        <f t="shared" si="2"/>
        <v>13889.159663865546</v>
      </c>
      <c r="F81" s="43">
        <f t="shared" si="3"/>
        <v>86990</v>
      </c>
    </row>
    <row r="82" spans="1:6" x14ac:dyDescent="0.25">
      <c r="A82" s="45">
        <v>79</v>
      </c>
      <c r="B82" s="45" t="s">
        <v>420</v>
      </c>
      <c r="C82" s="82" t="s">
        <v>205</v>
      </c>
      <c r="D82" s="43">
        <f>'LISTA COSTOS 100%'!S82</f>
        <v>74781.512605042022</v>
      </c>
      <c r="E82" s="43">
        <f t="shared" si="2"/>
        <v>14208.487394957985</v>
      </c>
      <c r="F82" s="43">
        <f t="shared" si="3"/>
        <v>88990</v>
      </c>
    </row>
    <row r="83" spans="1:6" x14ac:dyDescent="0.25">
      <c r="A83" s="45">
        <v>80</v>
      </c>
      <c r="B83" s="45" t="s">
        <v>421</v>
      </c>
      <c r="C83" s="82" t="s">
        <v>206</v>
      </c>
      <c r="D83" s="43">
        <f>'LISTA COSTOS 100%'!S83</f>
        <v>80663.865546218498</v>
      </c>
      <c r="E83" s="43">
        <f t="shared" si="2"/>
        <v>15326.134453781515</v>
      </c>
      <c r="F83" s="43">
        <f t="shared" si="3"/>
        <v>95990.000000000015</v>
      </c>
    </row>
    <row r="84" spans="1:6" x14ac:dyDescent="0.25">
      <c r="A84" s="45">
        <v>81</v>
      </c>
      <c r="B84" s="45" t="s">
        <v>422</v>
      </c>
      <c r="C84" s="82" t="s">
        <v>207</v>
      </c>
      <c r="D84" s="43">
        <f>'LISTA COSTOS 100%'!S84</f>
        <v>83184.873949579836</v>
      </c>
      <c r="E84" s="43">
        <f t="shared" si="2"/>
        <v>15805.126050420169</v>
      </c>
      <c r="F84" s="43">
        <f t="shared" si="3"/>
        <v>98990</v>
      </c>
    </row>
    <row r="85" spans="1:6" x14ac:dyDescent="0.25">
      <c r="A85" s="45">
        <v>82</v>
      </c>
      <c r="B85" s="45" t="s">
        <v>423</v>
      </c>
      <c r="C85" s="82" t="s">
        <v>208</v>
      </c>
      <c r="D85" s="43">
        <f>'LISTA COSTOS 100%'!S85</f>
        <v>88226.890756302528</v>
      </c>
      <c r="E85" s="43">
        <f t="shared" si="2"/>
        <v>16763.10924369748</v>
      </c>
      <c r="F85" s="43">
        <f t="shared" si="3"/>
        <v>104990</v>
      </c>
    </row>
    <row r="86" spans="1:6" x14ac:dyDescent="0.25">
      <c r="A86" s="45">
        <v>83</v>
      </c>
      <c r="B86" s="45" t="s">
        <v>424</v>
      </c>
      <c r="C86" s="82" t="s">
        <v>386</v>
      </c>
      <c r="D86" s="43">
        <f>'LISTA COSTOS 100%'!S86</f>
        <v>89907.563025210082</v>
      </c>
      <c r="E86" s="43">
        <f t="shared" si="2"/>
        <v>17082.436974789915</v>
      </c>
      <c r="F86" s="43">
        <f t="shared" si="3"/>
        <v>106990</v>
      </c>
    </row>
    <row r="87" spans="1:6" x14ac:dyDescent="0.25">
      <c r="A87" s="45">
        <v>84</v>
      </c>
      <c r="B87" s="45" t="s">
        <v>425</v>
      </c>
      <c r="C87" s="82" t="s">
        <v>387</v>
      </c>
      <c r="D87" s="43">
        <f>'LISTA COSTOS 100%'!S87</f>
        <v>96630.252100840342</v>
      </c>
      <c r="E87" s="43">
        <f t="shared" si="2"/>
        <v>18359.747899159665</v>
      </c>
      <c r="F87" s="43">
        <f t="shared" si="3"/>
        <v>114990</v>
      </c>
    </row>
    <row r="88" spans="1:6" x14ac:dyDescent="0.25">
      <c r="A88" s="45">
        <v>85</v>
      </c>
      <c r="B88" s="45" t="s">
        <v>396</v>
      </c>
      <c r="C88" s="82" t="s">
        <v>391</v>
      </c>
      <c r="D88" s="43">
        <f>'LISTA COSTOS 100%'!S88</f>
        <v>15957.983193277312</v>
      </c>
      <c r="E88" s="43">
        <f t="shared" si="2"/>
        <v>3032.0168067226896</v>
      </c>
      <c r="F88" s="43">
        <f t="shared" si="3"/>
        <v>18990</v>
      </c>
    </row>
    <row r="89" spans="1:6" x14ac:dyDescent="0.25">
      <c r="A89" s="45">
        <v>86</v>
      </c>
      <c r="B89" s="45" t="s">
        <v>397</v>
      </c>
      <c r="C89" s="82" t="s">
        <v>283</v>
      </c>
      <c r="D89" s="43">
        <f>'LISTA COSTOS 100%'!S89</f>
        <v>16798.319327731093</v>
      </c>
      <c r="E89" s="43">
        <f t="shared" si="2"/>
        <v>3191.6806722689075</v>
      </c>
      <c r="F89" s="43">
        <f t="shared" si="3"/>
        <v>19990</v>
      </c>
    </row>
    <row r="90" spans="1:6" x14ac:dyDescent="0.25">
      <c r="A90" s="45">
        <v>87</v>
      </c>
      <c r="B90" s="45" t="s">
        <v>398</v>
      </c>
      <c r="C90" s="82" t="s">
        <v>394</v>
      </c>
      <c r="D90" s="43">
        <f>'LISTA COSTOS 100%'!S90</f>
        <v>18478.991596638658</v>
      </c>
      <c r="E90" s="43">
        <f t="shared" si="2"/>
        <v>3511.0084033613452</v>
      </c>
      <c r="F90" s="43">
        <f t="shared" si="3"/>
        <v>21990.000000000004</v>
      </c>
    </row>
  </sheetData>
  <mergeCells count="1">
    <mergeCell ref="A2:F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23A3-02E0-4290-A549-68A6F158E1BA}">
  <sheetPr>
    <tabColor rgb="FFFF0000"/>
  </sheetPr>
  <dimension ref="A1:S88"/>
  <sheetViews>
    <sheetView workbookViewId="0">
      <selection activeCell="D68" sqref="D68"/>
    </sheetView>
  </sheetViews>
  <sheetFormatPr baseColWidth="10" defaultColWidth="11" defaultRowHeight="14.4" x14ac:dyDescent="0.3"/>
  <cols>
    <col min="1" max="1" width="46.5" style="34" customWidth="1"/>
    <col min="2" max="2" width="17.3984375" style="34" customWidth="1"/>
    <col min="3" max="3" width="7.8984375" style="34" customWidth="1"/>
    <col min="4" max="4" width="17.09765625" style="34" customWidth="1"/>
    <col min="5" max="7" width="11" style="34"/>
    <col min="8" max="8" width="13.5" style="34" customWidth="1"/>
    <col min="9" max="16384" width="11" style="34"/>
  </cols>
  <sheetData>
    <row r="1" spans="1:19" x14ac:dyDescent="0.3">
      <c r="A1" s="34" t="s">
        <v>241</v>
      </c>
      <c r="B1" s="34" t="s">
        <v>152</v>
      </c>
      <c r="C1" s="34" t="s">
        <v>242</v>
      </c>
      <c r="D1" s="34" t="s">
        <v>243</v>
      </c>
      <c r="E1" s="34" t="s">
        <v>244</v>
      </c>
      <c r="F1" s="34" t="s">
        <v>245</v>
      </c>
      <c r="G1" s="34" t="s">
        <v>246</v>
      </c>
      <c r="H1" s="34" t="s">
        <v>247</v>
      </c>
      <c r="I1" s="34" t="s">
        <v>248</v>
      </c>
      <c r="J1" s="34" t="s">
        <v>249</v>
      </c>
      <c r="K1" s="34" t="s">
        <v>250</v>
      </c>
      <c r="L1" s="34" t="s">
        <v>251</v>
      </c>
      <c r="M1" s="34" t="s">
        <v>252</v>
      </c>
      <c r="N1" s="34" t="s">
        <v>253</v>
      </c>
      <c r="O1" s="34" t="s">
        <v>254</v>
      </c>
      <c r="P1" s="34" t="s">
        <v>255</v>
      </c>
      <c r="Q1" s="34" t="s">
        <v>256</v>
      </c>
      <c r="R1" s="34" t="s">
        <v>257</v>
      </c>
      <c r="S1" s="34" t="s">
        <v>258</v>
      </c>
    </row>
    <row r="2" spans="1:19" x14ac:dyDescent="0.3">
      <c r="A2" s="34" t="str">
        <f>'LISTA PX PROPIOS'!C4</f>
        <v>Panel Sip OSB PROTEC LP APA / OSB 9.5 1.22X2.44 / EPS 53 MM 15KgM3/ 2X2"-72 MM</v>
      </c>
      <c r="B2" s="34" t="str">
        <f>'LISTA PX PROPIOS'!B4</f>
        <v>S-O9E53O9</v>
      </c>
      <c r="C2" s="34" t="s">
        <v>259</v>
      </c>
      <c r="D2" s="92">
        <f>'LISTA PX PROPIOS'!D4</f>
        <v>42008.403361344543</v>
      </c>
      <c r="E2" s="34">
        <v>100</v>
      </c>
      <c r="F2" s="34">
        <v>300</v>
      </c>
      <c r="G2" s="91" t="s">
        <v>410</v>
      </c>
    </row>
    <row r="3" spans="1:19" x14ac:dyDescent="0.3">
      <c r="A3" s="34" t="str">
        <f>'LISTA PX PROPIOS'!C5</f>
        <v>Panel Sip OSB PROTEC LP APA / OSB 9.5 1.22X2.44 / EPS 75 MM 15KgM3/ 2X3"-94 MM</v>
      </c>
      <c r="B3" s="34" t="str">
        <f>'LISTA PX PROPIOS'!B5</f>
        <v>S-O9E75O9</v>
      </c>
      <c r="C3" s="34" t="s">
        <v>259</v>
      </c>
      <c r="D3" s="92">
        <f>'LISTA PX PROPIOS'!D5</f>
        <v>46210.08403361345</v>
      </c>
      <c r="E3" s="34">
        <v>100</v>
      </c>
      <c r="F3" s="34">
        <v>300</v>
      </c>
      <c r="G3" s="91" t="s">
        <v>410</v>
      </c>
    </row>
    <row r="4" spans="1:19" x14ac:dyDescent="0.3">
      <c r="A4" s="34" t="str">
        <f>'LISTA PX PROPIOS'!C6</f>
        <v>Panel Sip OSB PROTEC LP APA / OSB 9.5 1.22X2.44 / EPS 102 MM 15KgM3/ 2X4"-121 MM</v>
      </c>
      <c r="B4" s="34" t="str">
        <f>'LISTA PX PROPIOS'!B6</f>
        <v>S-O9E102O9</v>
      </c>
      <c r="C4" s="34" t="s">
        <v>259</v>
      </c>
      <c r="D4" s="92">
        <f>'LISTA PX PROPIOS'!D6</f>
        <v>51252.100840336134</v>
      </c>
      <c r="E4" s="34">
        <v>100</v>
      </c>
      <c r="F4" s="34">
        <v>300</v>
      </c>
      <c r="G4" s="91" t="s">
        <v>410</v>
      </c>
    </row>
    <row r="5" spans="1:19" x14ac:dyDescent="0.3">
      <c r="A5" s="34" t="str">
        <f>'LISTA PX PROPIOS'!C7</f>
        <v>Panel Sip OSB PROTEC LP APA / OSB 9.5 1.22X2.44 / EPS 125 MM 15KgM3/ 2X5"-144 MM</v>
      </c>
      <c r="B5" s="34" t="str">
        <f>'LISTA PX PROPIOS'!B7</f>
        <v>S-O9E125O9</v>
      </c>
      <c r="C5" s="34" t="s">
        <v>259</v>
      </c>
      <c r="D5" s="92">
        <f>'LISTA PX PROPIOS'!D7</f>
        <v>54613.445378151264</v>
      </c>
      <c r="E5" s="34">
        <v>100</v>
      </c>
      <c r="F5" s="34">
        <v>300</v>
      </c>
      <c r="G5" s="91" t="s">
        <v>410</v>
      </c>
    </row>
    <row r="6" spans="1:19" x14ac:dyDescent="0.3">
      <c r="A6" s="34" t="str">
        <f>'LISTA PX PROPIOS'!C8</f>
        <v>Panel Sip OSB PROTEC LP APA / OSB 9.5 1.22X2.44 / EPS 150 MM 15KgM3/ 2X6"-169 MM</v>
      </c>
      <c r="B6" s="34" t="str">
        <f>'LISTA PX PROPIOS'!B8</f>
        <v>S-O9E150O9</v>
      </c>
      <c r="C6" s="34" t="s">
        <v>259</v>
      </c>
      <c r="D6" s="92">
        <f>'LISTA PX PROPIOS'!D8</f>
        <v>57974.789915966387</v>
      </c>
      <c r="E6" s="34">
        <v>100</v>
      </c>
      <c r="F6" s="34">
        <v>300</v>
      </c>
      <c r="G6" s="91" t="s">
        <v>410</v>
      </c>
    </row>
    <row r="7" spans="1:19" x14ac:dyDescent="0.3">
      <c r="A7" s="34" t="str">
        <f>'LISTA PX PROPIOS'!C9</f>
        <v>Panel Sip OSB PROTEC LP APA / OSB 9.5 1.22X2.44 / EPS 176 MM 15KgM3/ 2X7"-195 MM</v>
      </c>
      <c r="B7" s="34" t="str">
        <f>'LISTA PX PROPIOS'!B9</f>
        <v>S-O9E176O9</v>
      </c>
      <c r="C7" s="34" t="s">
        <v>259</v>
      </c>
      <c r="D7" s="92">
        <f>'LISTA PX PROPIOS'!D9</f>
        <v>61336.134453781517</v>
      </c>
      <c r="E7" s="34">
        <v>100</v>
      </c>
      <c r="F7" s="34">
        <v>300</v>
      </c>
      <c r="G7" s="91" t="s">
        <v>410</v>
      </c>
    </row>
    <row r="8" spans="1:19" x14ac:dyDescent="0.3">
      <c r="A8" s="34" t="str">
        <f>'LISTA PX PROPIOS'!C10</f>
        <v>Panel Sip OSB PROTEC LP APA / OSB 9.5 1.22X2.44 / EPS 202 MM 15KgM3/ 2X8"-221 MM</v>
      </c>
      <c r="B8" s="34" t="str">
        <f>'LISTA PX PROPIOS'!B10</f>
        <v>S-O9E202O9</v>
      </c>
      <c r="C8" s="34" t="s">
        <v>259</v>
      </c>
      <c r="D8" s="92">
        <f>'LISTA PX PROPIOS'!D10</f>
        <v>65537.815126050424</v>
      </c>
      <c r="E8" s="34">
        <v>100</v>
      </c>
      <c r="F8" s="34">
        <v>300</v>
      </c>
      <c r="G8" s="91" t="s">
        <v>410</v>
      </c>
    </row>
    <row r="9" spans="1:19" x14ac:dyDescent="0.3">
      <c r="A9" s="34" t="str">
        <f>'LISTA PX PROPIOS'!C11</f>
        <v>Panel Sip OSB PROTEC LP APA / OSB 11.1 1.22X2.44 / EPS 53 MM 15KgM3/ 2X2"-75 MM</v>
      </c>
      <c r="B9" s="34" t="str">
        <f>'LISTA PX PROPIOS'!B11</f>
        <v>S-O1E53O1</v>
      </c>
      <c r="C9" s="34" t="s">
        <v>259</v>
      </c>
      <c r="D9" s="92">
        <f>'LISTA PX PROPIOS'!D11</f>
        <v>47050.420168067227</v>
      </c>
      <c r="E9" s="34">
        <v>100</v>
      </c>
      <c r="F9" s="34">
        <v>300</v>
      </c>
      <c r="G9" s="91" t="s">
        <v>410</v>
      </c>
    </row>
    <row r="10" spans="1:19" x14ac:dyDescent="0.3">
      <c r="A10" s="34" t="str">
        <f>'LISTA PX PROPIOS'!C12</f>
        <v>Panel Sip OSB PROTEC LP APA / OSB 11.1 1.22X2.44 / EPS 75 MM 15KgM3/ 2X3"-97 MM</v>
      </c>
      <c r="B10" s="34" t="str">
        <f>'LISTA PX PROPIOS'!B12</f>
        <v>S-O1E75O1</v>
      </c>
      <c r="C10" s="34" t="s">
        <v>259</v>
      </c>
      <c r="D10" s="92">
        <f>'LISTA PX PROPIOS'!D12</f>
        <v>49571.428571428572</v>
      </c>
      <c r="E10" s="34">
        <v>100</v>
      </c>
      <c r="F10" s="34">
        <v>300</v>
      </c>
      <c r="G10" s="91" t="s">
        <v>410</v>
      </c>
    </row>
    <row r="11" spans="1:19" x14ac:dyDescent="0.3">
      <c r="A11" s="34" t="str">
        <f>'LISTA PX PROPIOS'!C13</f>
        <v>Panel Sip OSB PROTEC LP APA / OSB 11.1 1.22X2.44 / EPS 102 MM 15KgM3/ 2X4"-124 MM</v>
      </c>
      <c r="B11" s="34" t="str">
        <f>'LISTA PX PROPIOS'!B13</f>
        <v>S-O1E102O1</v>
      </c>
      <c r="C11" s="34" t="s">
        <v>259</v>
      </c>
      <c r="D11" s="92">
        <f>'LISTA PX PROPIOS'!D13</f>
        <v>54613.445378151264</v>
      </c>
      <c r="E11" s="34">
        <v>100</v>
      </c>
      <c r="F11" s="34">
        <v>300</v>
      </c>
      <c r="G11" s="91" t="s">
        <v>410</v>
      </c>
    </row>
    <row r="12" spans="1:19" x14ac:dyDescent="0.3">
      <c r="A12" s="34" t="str">
        <f>'LISTA PX PROPIOS'!C14</f>
        <v>Panel Sip OSB PROTEC LP APA / OSB 11.1 1.22X2.44 / EPS 125 MM 15KgM3/ 2X5"-147 MM</v>
      </c>
      <c r="B12" s="34" t="str">
        <f>'LISTA PX PROPIOS'!B14</f>
        <v>S-O1E125O1</v>
      </c>
      <c r="C12" s="34" t="s">
        <v>259</v>
      </c>
      <c r="D12" s="92">
        <f>'LISTA PX PROPIOS'!D14</f>
        <v>57974.789915966387</v>
      </c>
      <c r="E12" s="34">
        <v>100</v>
      </c>
      <c r="F12" s="34">
        <v>300</v>
      </c>
      <c r="G12" s="91" t="s">
        <v>410</v>
      </c>
    </row>
    <row r="13" spans="1:19" x14ac:dyDescent="0.3">
      <c r="A13" s="34" t="str">
        <f>'LISTA PX PROPIOS'!C15</f>
        <v>Panel Sip OSB PROTEC LP APA / OSB 11.1 1.22X2.44 / EPS 150 MM 15KgM3/ 2X6"-172 MM</v>
      </c>
      <c r="B13" s="34" t="str">
        <f>'LISTA PX PROPIOS'!B15</f>
        <v>S-O1E150O1</v>
      </c>
      <c r="C13" s="34" t="s">
        <v>259</v>
      </c>
      <c r="D13" s="92">
        <f>'LISTA PX PROPIOS'!D15</f>
        <v>62176.470588235294</v>
      </c>
      <c r="E13" s="34">
        <v>100</v>
      </c>
      <c r="F13" s="34">
        <v>300</v>
      </c>
      <c r="G13" s="91" t="s">
        <v>410</v>
      </c>
    </row>
    <row r="14" spans="1:19" x14ac:dyDescent="0.3">
      <c r="A14" s="34" t="str">
        <f>'LISTA PX PROPIOS'!C16</f>
        <v>Panel Sip OSB PROTEC LP APA / OSB 11.1 1.22X2.44 / EPS 176 MM 15KgM3/ 2X7"-198 MM</v>
      </c>
      <c r="B14" s="34" t="str">
        <f>'LISTA PX PROPIOS'!B16</f>
        <v>S-O1E176O1</v>
      </c>
      <c r="C14" s="34" t="s">
        <v>259</v>
      </c>
      <c r="D14" s="92">
        <f>'LISTA PX PROPIOS'!D16</f>
        <v>66378.151260504208</v>
      </c>
      <c r="E14" s="34">
        <v>100</v>
      </c>
      <c r="F14" s="34">
        <v>300</v>
      </c>
      <c r="G14" s="91" t="s">
        <v>410</v>
      </c>
    </row>
    <row r="15" spans="1:19" x14ac:dyDescent="0.3">
      <c r="A15" s="34" t="str">
        <f>'LISTA PX PROPIOS'!C17</f>
        <v>Panel Sip OSB PROTEC LP APA / OSB 11.1 1.22X2.44 / EPS 202 MM 15KgM3/ 2X8"-224 MM</v>
      </c>
      <c r="B15" s="34" t="str">
        <f>'LISTA PX PROPIOS'!B17</f>
        <v>S-O1E202O1</v>
      </c>
      <c r="C15" s="34" t="s">
        <v>259</v>
      </c>
      <c r="D15" s="92">
        <f>'LISTA PX PROPIOS'!D17</f>
        <v>69739.495798319331</v>
      </c>
      <c r="E15" s="34">
        <v>100</v>
      </c>
      <c r="F15" s="34">
        <v>300</v>
      </c>
      <c r="G15" s="91" t="s">
        <v>410</v>
      </c>
    </row>
    <row r="16" spans="1:19" x14ac:dyDescent="0.3">
      <c r="A16" s="34" t="str">
        <f>'LISTA PX PROPIOS'!C18</f>
        <v>Panel Sip TECHSHIELD/ OSB PROTEC LP APA / OSB 11.1 1.22X2.44 / EPS 53 MM 15KgM3/ 2X2"-75 MM</v>
      </c>
      <c r="B16" s="34" t="str">
        <f>'LISTA PX PROPIOS'!B18</f>
        <v>S-TSE53O1</v>
      </c>
      <c r="C16" s="34" t="s">
        <v>259</v>
      </c>
      <c r="D16" s="92">
        <f>'LISTA PX PROPIOS'!D18</f>
        <v>48731.092436974795</v>
      </c>
      <c r="E16" s="34">
        <v>100</v>
      </c>
      <c r="F16" s="34">
        <v>300</v>
      </c>
      <c r="G16" s="91" t="s">
        <v>410</v>
      </c>
    </row>
    <row r="17" spans="1:7" x14ac:dyDescent="0.3">
      <c r="A17" s="34" t="str">
        <f>'LISTA PX PROPIOS'!C19</f>
        <v>Panel Sip TECHSHIELD/ OSB PROTEC LP APA / OSB 11.1 1.22X2.44 / EPS 75 MM 15KgM3/ 2X3"-97 MM</v>
      </c>
      <c r="B17" s="34" t="str">
        <f>'LISTA PX PROPIOS'!B19</f>
        <v>S-TSE75O1</v>
      </c>
      <c r="C17" s="34" t="s">
        <v>259</v>
      </c>
      <c r="D17" s="92">
        <f>'LISTA PX PROPIOS'!D19</f>
        <v>52092.436974789918</v>
      </c>
      <c r="E17" s="34">
        <v>100</v>
      </c>
      <c r="F17" s="34">
        <v>300</v>
      </c>
      <c r="G17" s="91" t="s">
        <v>410</v>
      </c>
    </row>
    <row r="18" spans="1:7" x14ac:dyDescent="0.3">
      <c r="A18" s="34" t="str">
        <f>'LISTA PX PROPIOS'!C20</f>
        <v>Panel Sip TECHSHIELD/ OSB PROTEC LP APA / OSB 11.1 1.22X2.44 / EPS 102 MM 15KgM3/ 2X4"-124 MM</v>
      </c>
      <c r="B18" s="34" t="str">
        <f>'LISTA PX PROPIOS'!B20</f>
        <v>S-TSE102O1</v>
      </c>
      <c r="C18" s="34" t="s">
        <v>259</v>
      </c>
      <c r="D18" s="92">
        <f>'LISTA PX PROPIOS'!D20</f>
        <v>56294.117647058825</v>
      </c>
      <c r="E18" s="34">
        <v>100</v>
      </c>
      <c r="F18" s="34">
        <v>300</v>
      </c>
      <c r="G18" s="91" t="s">
        <v>410</v>
      </c>
    </row>
    <row r="19" spans="1:7" x14ac:dyDescent="0.3">
      <c r="A19" s="34" t="str">
        <f>'LISTA PX PROPIOS'!C21</f>
        <v>Panel Sip TECHSHIELD/ OSB PROTEC LP APA / OSB 11.1 1.22X2.44 / EPS 125 MM 15KgM3/ 2X5"-147 MM</v>
      </c>
      <c r="B19" s="34" t="str">
        <f>'LISTA PX PROPIOS'!B21</f>
        <v>S-TSE125O1</v>
      </c>
      <c r="C19" s="34" t="s">
        <v>259</v>
      </c>
      <c r="D19" s="92">
        <f>'LISTA PX PROPIOS'!D21</f>
        <v>60495.798319327732</v>
      </c>
      <c r="E19" s="34">
        <v>100</v>
      </c>
      <c r="F19" s="34">
        <v>300</v>
      </c>
      <c r="G19" s="91" t="s">
        <v>410</v>
      </c>
    </row>
    <row r="20" spans="1:7" x14ac:dyDescent="0.3">
      <c r="A20" s="34" t="str">
        <f>'LISTA PX PROPIOS'!C22</f>
        <v>Panel Sip TECHSHIELD/ OSB PROTEC LP APA / OSB 11.1 1.22X2.44 / EPS 150 MM 15KgM3/ 2X6"-172 MM</v>
      </c>
      <c r="B20" s="34" t="str">
        <f>'LISTA PX PROPIOS'!B22</f>
        <v>S-TSE150O1</v>
      </c>
      <c r="C20" s="34" t="s">
        <v>259</v>
      </c>
      <c r="D20" s="92">
        <f>'LISTA PX PROPIOS'!D22</f>
        <v>64697.478991596639</v>
      </c>
      <c r="E20" s="34">
        <v>100</v>
      </c>
      <c r="F20" s="34">
        <v>300</v>
      </c>
      <c r="G20" s="91" t="s">
        <v>410</v>
      </c>
    </row>
    <row r="21" spans="1:7" x14ac:dyDescent="0.3">
      <c r="A21" s="34" t="str">
        <f>'LISTA PX PROPIOS'!C23</f>
        <v>Panel Sip TECHSHIELD/ OSB PROTEC LP APA / OSB 11.1 1.22X2.44 / EPS 176 MM 15KgM3/ 2X7"-198 MM</v>
      </c>
      <c r="B21" s="34" t="str">
        <f>'LISTA PX PROPIOS'!B23</f>
        <v>S-TSE176O1</v>
      </c>
      <c r="C21" s="34" t="s">
        <v>259</v>
      </c>
      <c r="D21" s="92">
        <f>'LISTA PX PROPIOS'!D23</f>
        <v>68058.823529411762</v>
      </c>
      <c r="E21" s="34">
        <v>100</v>
      </c>
      <c r="F21" s="34">
        <v>300</v>
      </c>
      <c r="G21" s="91" t="s">
        <v>410</v>
      </c>
    </row>
    <row r="22" spans="1:7" x14ac:dyDescent="0.3">
      <c r="A22" s="34" t="str">
        <f>'LISTA PX PROPIOS'!C24</f>
        <v>Panel Sip TECHSHIELD/ OSB PROTEC LP APA / OSB 11.1 1.22X2.44 / EPS 202 MM 15KgM3/ 2X8"-224 MM</v>
      </c>
      <c r="B22" s="34" t="str">
        <f>'LISTA PX PROPIOS'!B24</f>
        <v>S-TSE202O1</v>
      </c>
      <c r="C22" s="34" t="s">
        <v>259</v>
      </c>
      <c r="D22" s="92">
        <f>'LISTA PX PROPIOS'!D24</f>
        <v>72260.504201680669</v>
      </c>
      <c r="E22" s="34">
        <v>100</v>
      </c>
      <c r="F22" s="34">
        <v>300</v>
      </c>
      <c r="G22" s="91" t="s">
        <v>410</v>
      </c>
    </row>
    <row r="23" spans="1:7" x14ac:dyDescent="0.3">
      <c r="A23" s="34" t="str">
        <f>'LISTA PX PROPIOS'!C25</f>
        <v>Panel Sip TECHSHIELD/ OSB PROTEC LP APA / TECHSHIELD 11.1 1.22X2.44 / EPS 53 MM 15KgM3/ 2X2"-75 MM</v>
      </c>
      <c r="B23" s="34" t="str">
        <f>'LISTA PX PROPIOS'!B25</f>
        <v>S-TSE53TS</v>
      </c>
      <c r="C23" s="34" t="s">
        <v>259</v>
      </c>
      <c r="D23" s="92">
        <f>'LISTA PX PROPIOS'!D25</f>
        <v>50411.764705882357</v>
      </c>
      <c r="E23" s="34">
        <v>100</v>
      </c>
      <c r="F23" s="34">
        <v>300</v>
      </c>
      <c r="G23" s="91" t="s">
        <v>410</v>
      </c>
    </row>
    <row r="24" spans="1:7" x14ac:dyDescent="0.3">
      <c r="A24" s="34" t="str">
        <f>'LISTA PX PROPIOS'!C26</f>
        <v>Panel Sip TECHSHIELD/ OSB PROTEC LP APA / TECHSHIELD 11.1 1.22X2.44 / EPS 75 MM 15KgM3/ 2X3"-97 MM</v>
      </c>
      <c r="B24" s="34" t="str">
        <f>'LISTA PX PROPIOS'!B26</f>
        <v>S-TSE75TS</v>
      </c>
      <c r="C24" s="34" t="s">
        <v>259</v>
      </c>
      <c r="D24" s="92">
        <f>'LISTA PX PROPIOS'!D26</f>
        <v>53773.10924369748</v>
      </c>
      <c r="E24" s="34">
        <v>100</v>
      </c>
      <c r="F24" s="34">
        <v>300</v>
      </c>
      <c r="G24" s="91" t="s">
        <v>410</v>
      </c>
    </row>
    <row r="25" spans="1:7" x14ac:dyDescent="0.3">
      <c r="A25" s="34" t="str">
        <f>'LISTA PX PROPIOS'!C27</f>
        <v>Panel Sip TECHSHIELD/ OSB PROTEC LP APA / TECHSHIELD 11.1 1.22X2.44 / EPS 102 MM 15KgM3/ 2X4"-124 MM</v>
      </c>
      <c r="B25" s="34" t="str">
        <f>'LISTA PX PROPIOS'!B27</f>
        <v>S-TSE102TS</v>
      </c>
      <c r="C25" s="34" t="s">
        <v>259</v>
      </c>
      <c r="D25" s="92">
        <f>'LISTA PX PROPIOS'!D27</f>
        <v>57974.789915966387</v>
      </c>
      <c r="E25" s="34">
        <v>100</v>
      </c>
      <c r="F25" s="34">
        <v>300</v>
      </c>
      <c r="G25" s="91" t="s">
        <v>410</v>
      </c>
    </row>
    <row r="26" spans="1:7" x14ac:dyDescent="0.3">
      <c r="A26" s="34" t="str">
        <f>'LISTA PX PROPIOS'!C28</f>
        <v>Panel Sip TECHSHIELD/ OSB PROTEC LP APA / TECHSHIELD 11.1 1.22X2.44 / EPS 125 MM 15KgM3/ 2X5"-147 MM</v>
      </c>
      <c r="B26" s="34" t="str">
        <f>'LISTA PX PROPIOS'!B28</f>
        <v>S-TSE125TS</v>
      </c>
      <c r="C26" s="34" t="s">
        <v>259</v>
      </c>
      <c r="D26" s="92">
        <f>'LISTA PX PROPIOS'!D28</f>
        <v>62176.470588235294</v>
      </c>
      <c r="E26" s="34">
        <v>100</v>
      </c>
      <c r="F26" s="34">
        <v>300</v>
      </c>
      <c r="G26" s="91" t="s">
        <v>410</v>
      </c>
    </row>
    <row r="27" spans="1:7" x14ac:dyDescent="0.3">
      <c r="A27" s="34" t="str">
        <f>'LISTA PX PROPIOS'!C29</f>
        <v>Panel Sip TECHSHIELD/ OSB PROTEC LP APA / TECHSHIELD 11.1 1.22X2.44 / EPS 150 MM 15KgM3/ 2X6"-172 MM</v>
      </c>
      <c r="B27" s="34" t="str">
        <f>'LISTA PX PROPIOS'!B29</f>
        <v>S-TSE150TS</v>
      </c>
      <c r="C27" s="34" t="s">
        <v>259</v>
      </c>
      <c r="D27" s="92">
        <f>'LISTA PX PROPIOS'!D29</f>
        <v>66378.151260504208</v>
      </c>
      <c r="E27" s="34">
        <v>100</v>
      </c>
      <c r="F27" s="34">
        <v>300</v>
      </c>
      <c r="G27" s="91" t="s">
        <v>410</v>
      </c>
    </row>
    <row r="28" spans="1:7" x14ac:dyDescent="0.3">
      <c r="A28" s="34" t="str">
        <f>'LISTA PX PROPIOS'!C30</f>
        <v>Panel Sip TECHSHIELD/ OSB PROTEC LP APA / TECHSHIELD 11.1 1.22X2.44 / EPS 176 MM 15KgM3/ 2X7"-198 MM</v>
      </c>
      <c r="B28" s="34" t="str">
        <f>'LISTA PX PROPIOS'!B30</f>
        <v>S-TSE176TS</v>
      </c>
      <c r="C28" s="34" t="s">
        <v>259</v>
      </c>
      <c r="D28" s="92">
        <f>'LISTA PX PROPIOS'!D30</f>
        <v>69739.495798319331</v>
      </c>
      <c r="E28" s="34">
        <v>100</v>
      </c>
      <c r="F28" s="34">
        <v>300</v>
      </c>
      <c r="G28" s="91" t="s">
        <v>410</v>
      </c>
    </row>
    <row r="29" spans="1:7" x14ac:dyDescent="0.3">
      <c r="A29" s="34" t="str">
        <f>'LISTA PX PROPIOS'!C31</f>
        <v>Panel Sip TECHSHIELD/ OSB PROTEC LP APA / TECHSHIELD 11.1 1.22X2.44 / EPS 202 MM 15KgM3/ 2X8"-224 MM</v>
      </c>
      <c r="B29" s="34" t="str">
        <f>'LISTA PX PROPIOS'!B31</f>
        <v>S-TSE202TS</v>
      </c>
      <c r="C29" s="34" t="s">
        <v>259</v>
      </c>
      <c r="D29" s="92">
        <f>'LISTA PX PROPIOS'!D31</f>
        <v>73941.176470588238</v>
      </c>
      <c r="E29" s="34">
        <v>100</v>
      </c>
      <c r="F29" s="34">
        <v>300</v>
      </c>
      <c r="G29" s="91" t="s">
        <v>410</v>
      </c>
    </row>
    <row r="30" spans="1:7" x14ac:dyDescent="0.3">
      <c r="A30" s="34" t="str">
        <f>'LISTA PX PROPIOS'!C32</f>
        <v>Panel Sip HOUSEWRAP/ OSB PROTEC LP APA / OSB 11.1 1.22X2.44 / EPS 53 MM 15KgM3/ 2X2"-75 MM</v>
      </c>
      <c r="B30" s="34" t="str">
        <f>'LISTA PX PROPIOS'!B32</f>
        <v>S-HWE53O1</v>
      </c>
      <c r="C30" s="34" t="s">
        <v>259</v>
      </c>
      <c r="D30" s="92">
        <f>'LISTA PX PROPIOS'!D32</f>
        <v>53773.10924369748</v>
      </c>
      <c r="E30" s="34">
        <v>100</v>
      </c>
      <c r="F30" s="34">
        <v>300</v>
      </c>
      <c r="G30" s="91" t="s">
        <v>410</v>
      </c>
    </row>
    <row r="31" spans="1:7" x14ac:dyDescent="0.3">
      <c r="A31" s="34" t="str">
        <f>'LISTA PX PROPIOS'!C33</f>
        <v>Panel Sip HOUSEWRAP/ OSB PROTEC LP APA / OSB 11.1 1.22X2.44 / EPS 75 MM 15KgM3/ 2X3"-97 MM</v>
      </c>
      <c r="B31" s="34" t="str">
        <f>'LISTA PX PROPIOS'!B33</f>
        <v>S-HWE75O1</v>
      </c>
      <c r="C31" s="34" t="s">
        <v>259</v>
      </c>
      <c r="D31" s="92">
        <f>'LISTA PX PROPIOS'!D33</f>
        <v>57134.45378151261</v>
      </c>
      <c r="E31" s="34">
        <v>100</v>
      </c>
      <c r="F31" s="34">
        <v>300</v>
      </c>
      <c r="G31" s="91" t="s">
        <v>410</v>
      </c>
    </row>
    <row r="32" spans="1:7" x14ac:dyDescent="0.3">
      <c r="A32" s="34" t="str">
        <f>'LISTA PX PROPIOS'!C34</f>
        <v>Panel Sip HOUSEWRAP/ OSB PROTEC LP APA / OSB 11.1 1.22X2.44 / EPS 102 MM 15KgM3/ 2X4"-124 MM</v>
      </c>
      <c r="B32" s="34" t="str">
        <f>'LISTA PX PROPIOS'!B34</f>
        <v>S-HWE102O1</v>
      </c>
      <c r="C32" s="34" t="s">
        <v>259</v>
      </c>
      <c r="D32" s="92">
        <f>'LISTA PX PROPIOS'!D34</f>
        <v>61336.134453781517</v>
      </c>
      <c r="E32" s="34">
        <v>100</v>
      </c>
      <c r="F32" s="34">
        <v>300</v>
      </c>
      <c r="G32" s="91" t="s">
        <v>410</v>
      </c>
    </row>
    <row r="33" spans="1:7" x14ac:dyDescent="0.3">
      <c r="A33" s="34" t="str">
        <f>'LISTA PX PROPIOS'!C35</f>
        <v>Panel Sip HOUSEWRAP/ OSB PROTEC LP APA / OSB 11.1 1.22X2.44 / EPS 125 MM 15KgM3/ 2X5"-147 MM</v>
      </c>
      <c r="B33" s="34" t="str">
        <f>'LISTA PX PROPIOS'!B35</f>
        <v>S-HWE125O1</v>
      </c>
      <c r="C33" s="34" t="s">
        <v>259</v>
      </c>
      <c r="D33" s="92">
        <f>'LISTA PX PROPIOS'!D35</f>
        <v>65537.815126050424</v>
      </c>
      <c r="E33" s="34">
        <v>100</v>
      </c>
      <c r="F33" s="34">
        <v>300</v>
      </c>
      <c r="G33" s="91" t="s">
        <v>410</v>
      </c>
    </row>
    <row r="34" spans="1:7" x14ac:dyDescent="0.3">
      <c r="A34" s="34" t="str">
        <f>'LISTA PX PROPIOS'!C36</f>
        <v>Panel Sip HOUSEWRAP/ OSB PROTEC LP APA / OSB 11.1 1.22X2.44 / EPS 150 MM 15KgM3/ 2X6"-172 MM</v>
      </c>
      <c r="B34" s="34" t="str">
        <f>'LISTA PX PROPIOS'!B36</f>
        <v>S-HWE150O1</v>
      </c>
      <c r="C34" s="34" t="s">
        <v>259</v>
      </c>
      <c r="D34" s="92">
        <f>'LISTA PX PROPIOS'!D36</f>
        <v>69739.495798319331</v>
      </c>
      <c r="E34" s="34">
        <v>100</v>
      </c>
      <c r="F34" s="34">
        <v>300</v>
      </c>
      <c r="G34" s="91" t="s">
        <v>410</v>
      </c>
    </row>
    <row r="35" spans="1:7" x14ac:dyDescent="0.3">
      <c r="A35" s="34" t="str">
        <f>'LISTA PX PROPIOS'!C37</f>
        <v>Panel Sip HOUSEWRAP/ OSB PROTEC LP APA / OSB 11.1 1.22X2.44 / EPS 176 MM 15KgM3/ 2X7"-198 MM</v>
      </c>
      <c r="B35" s="34" t="str">
        <f>'LISTA PX PROPIOS'!B37</f>
        <v>S-HWE176O1</v>
      </c>
      <c r="C35" s="34" t="s">
        <v>259</v>
      </c>
      <c r="D35" s="92">
        <f>'LISTA PX PROPIOS'!D37</f>
        <v>73100.840336134454</v>
      </c>
      <c r="E35" s="34">
        <v>100</v>
      </c>
      <c r="F35" s="34">
        <v>300</v>
      </c>
      <c r="G35" s="91" t="s">
        <v>410</v>
      </c>
    </row>
    <row r="36" spans="1:7" x14ac:dyDescent="0.3">
      <c r="A36" s="34" t="str">
        <f>'LISTA PX PROPIOS'!C38</f>
        <v>Panel Sip HOUSEWRAP/ OSB PROTEC LP APA / OSB 11.1 1.22X2.44 / EPS 202 MM 15KgM3/ 2X8"-224 MM</v>
      </c>
      <c r="B36" s="34" t="str">
        <f>'LISTA PX PROPIOS'!B38</f>
        <v>S-HWE202O1</v>
      </c>
      <c r="C36" s="34" t="s">
        <v>259</v>
      </c>
      <c r="D36" s="92">
        <f>'LISTA PX PROPIOS'!D38</f>
        <v>77302.521008403361</v>
      </c>
      <c r="E36" s="34">
        <v>100</v>
      </c>
      <c r="F36" s="34">
        <v>300</v>
      </c>
      <c r="G36" s="91" t="s">
        <v>410</v>
      </c>
    </row>
    <row r="37" spans="1:7" x14ac:dyDescent="0.3">
      <c r="A37" s="34" t="str">
        <f>'LISTA PX PROPIOS'!C39</f>
        <v>Panel Sip HOUSEWRAP/ OSB PROTEC LP APA / HOUSEWRAP 11.1 1.22X2.44 / EPS 53 MM 15KgM3/ 2X2"-75 MM</v>
      </c>
      <c r="B37" s="34" t="str">
        <f>'LISTA PX PROPIOS'!B39</f>
        <v>S-HWE53HW</v>
      </c>
      <c r="C37" s="34" t="s">
        <v>259</v>
      </c>
      <c r="D37" s="92">
        <f>'LISTA PX PROPIOS'!D39</f>
        <v>61336.134453781517</v>
      </c>
      <c r="E37" s="34">
        <v>100</v>
      </c>
      <c r="F37" s="34">
        <v>300</v>
      </c>
      <c r="G37" s="91" t="s">
        <v>410</v>
      </c>
    </row>
    <row r="38" spans="1:7" x14ac:dyDescent="0.3">
      <c r="A38" s="34" t="str">
        <f>'LISTA PX PROPIOS'!C40</f>
        <v>Panel Sip HOUSEWRAP/ OSB PROTEC LP APA / HOUSEWRAP 11.1 1.22X2.44 / EPS 75 MM 15KgM3/ 2X3"-97 MM</v>
      </c>
      <c r="B38" s="34" t="str">
        <f>'LISTA PX PROPIOS'!B40</f>
        <v>S-HWE75HW</v>
      </c>
      <c r="C38" s="34" t="s">
        <v>259</v>
      </c>
      <c r="D38" s="92">
        <f>'LISTA PX PROPIOS'!D40</f>
        <v>63857.142857142862</v>
      </c>
      <c r="E38" s="34">
        <v>100</v>
      </c>
      <c r="F38" s="34">
        <v>300</v>
      </c>
      <c r="G38" s="91" t="s">
        <v>410</v>
      </c>
    </row>
    <row r="39" spans="1:7" x14ac:dyDescent="0.3">
      <c r="A39" s="34" t="str">
        <f>'LISTA PX PROPIOS'!C41</f>
        <v>Panel Sip HOUSEWRAP/ OSB PROTEC LP APA / HOUSEWRAP 11.1 1.22X2.44 / EPS 102 MM 15KgM3/ 2X4"-124 MM</v>
      </c>
      <c r="B39" s="34" t="str">
        <f>'LISTA PX PROPIOS'!B41</f>
        <v>S-HWE102HW</v>
      </c>
      <c r="C39" s="34" t="s">
        <v>259</v>
      </c>
      <c r="D39" s="92">
        <f>'LISTA PX PROPIOS'!D41</f>
        <v>68058.823529411762</v>
      </c>
      <c r="E39" s="34">
        <v>100</v>
      </c>
      <c r="F39" s="34">
        <v>300</v>
      </c>
      <c r="G39" s="91" t="s">
        <v>410</v>
      </c>
    </row>
    <row r="40" spans="1:7" x14ac:dyDescent="0.3">
      <c r="A40" s="34" t="str">
        <f>'LISTA PX PROPIOS'!C42</f>
        <v>Panel Sip HOUSEWRAP/ OSB PROTEC LP APA / HOUSEWRAP 11.1 1.22X2.44 / EPS 125 MM 15KgM3/ 2X5"-147 MM</v>
      </c>
      <c r="B40" s="34" t="str">
        <f>'LISTA PX PROPIOS'!B42</f>
        <v>S-HWE125HW</v>
      </c>
      <c r="C40" s="34" t="s">
        <v>259</v>
      </c>
      <c r="D40" s="92">
        <f>'LISTA PX PROPIOS'!D42</f>
        <v>71420.168067226899</v>
      </c>
      <c r="E40" s="34">
        <v>100</v>
      </c>
      <c r="F40" s="34">
        <v>300</v>
      </c>
      <c r="G40" s="91" t="s">
        <v>410</v>
      </c>
    </row>
    <row r="41" spans="1:7" x14ac:dyDescent="0.3">
      <c r="A41" s="34" t="str">
        <f>'LISTA PX PROPIOS'!C43</f>
        <v>Panel Sip HOUSEWRAP/ OSB PROTEC LP APA / HOUSEWRAP 11.1 1.22X2.44 / EPS 150 MM 15KgM3/ 2X6"-172 MM</v>
      </c>
      <c r="B41" s="34" t="str">
        <f>'LISTA PX PROPIOS'!B43</f>
        <v>S-HWE150HW</v>
      </c>
      <c r="C41" s="34" t="s">
        <v>259</v>
      </c>
      <c r="D41" s="92">
        <f>'LISTA PX PROPIOS'!D43</f>
        <v>75621.848739495807</v>
      </c>
      <c r="E41" s="34">
        <v>100</v>
      </c>
      <c r="F41" s="34">
        <v>300</v>
      </c>
      <c r="G41" s="91" t="s">
        <v>410</v>
      </c>
    </row>
    <row r="42" spans="1:7" x14ac:dyDescent="0.3">
      <c r="A42" s="34" t="str">
        <f>'LISTA PX PROPIOS'!C44</f>
        <v>Panel Sip HOUSEWRAP/ OSB PROTEC LP APA / HOUSEWRAP 11.1 1.22X2.44 / EPS 176 MM 15KgM3/ 2X7"-198 MM</v>
      </c>
      <c r="B42" s="34" t="str">
        <f>'LISTA PX PROPIOS'!B44</f>
        <v>S-HWE176HW</v>
      </c>
      <c r="C42" s="34" t="s">
        <v>259</v>
      </c>
      <c r="D42" s="92">
        <f>'LISTA PX PROPIOS'!D44</f>
        <v>79823.529411764714</v>
      </c>
      <c r="E42" s="34">
        <v>100</v>
      </c>
      <c r="F42" s="34">
        <v>300</v>
      </c>
      <c r="G42" s="91" t="s">
        <v>410</v>
      </c>
    </row>
    <row r="43" spans="1:7" x14ac:dyDescent="0.3">
      <c r="A43" s="34" t="str">
        <f>'LISTA PX PROPIOS'!C45</f>
        <v>Panel Sip HOUSEWRAP/ OSB PROTEC LP APA / HOUSEWRAP 11.1 1.22X2.44 / EPS 202 MM 15KgM3/ 2X8"-224 MM</v>
      </c>
      <c r="B43" s="34" t="str">
        <f>'LISTA PX PROPIOS'!B45</f>
        <v>S-HWE202HW</v>
      </c>
      <c r="C43" s="34" t="s">
        <v>259</v>
      </c>
      <c r="D43" s="92">
        <f>'LISTA PX PROPIOS'!D45</f>
        <v>83184.873949579836</v>
      </c>
      <c r="E43" s="34">
        <v>100</v>
      </c>
      <c r="F43" s="34">
        <v>300</v>
      </c>
      <c r="G43" s="91" t="s">
        <v>410</v>
      </c>
    </row>
    <row r="44" spans="1:7" x14ac:dyDescent="0.3">
      <c r="A44" s="34" t="str">
        <f>'LISTA PX PROPIOS'!C46</f>
        <v>Panel Sip TERCIADO RANURADO/ OSB PROTEC LP APA / OSB 11.1 1.22X2.44 / EPS 53 MM 15KgM3/ 2X2"-75 MM</v>
      </c>
      <c r="B44" s="34" t="str">
        <f>'LISTA PX PROPIOS'!B46</f>
        <v>S-TRE53O1</v>
      </c>
      <c r="C44" s="34" t="s">
        <v>259</v>
      </c>
      <c r="D44" s="92">
        <f>'LISTA PX PROPIOS'!D46</f>
        <v>59655.462184873955</v>
      </c>
      <c r="E44" s="34">
        <v>100</v>
      </c>
      <c r="F44" s="34">
        <v>300</v>
      </c>
      <c r="G44" s="91" t="s">
        <v>410</v>
      </c>
    </row>
    <row r="45" spans="1:7" x14ac:dyDescent="0.3">
      <c r="A45" s="34" t="str">
        <f>'LISTA PX PROPIOS'!C47</f>
        <v>Panel Sip TERCIADO RANURADO/ OSB PROTEC LP APA / OSB 11.1 1.22X2.44 / EPS 75 MM 15KgM3/ 2X3"-97 MM</v>
      </c>
      <c r="B45" s="34" t="str">
        <f>'LISTA PX PROPIOS'!B47</f>
        <v>S-TRE75O1</v>
      </c>
      <c r="C45" s="34" t="s">
        <v>259</v>
      </c>
      <c r="D45" s="92">
        <f>'LISTA PX PROPIOS'!D47</f>
        <v>63016.806722689078</v>
      </c>
      <c r="E45" s="34">
        <v>100</v>
      </c>
      <c r="F45" s="34">
        <v>300</v>
      </c>
      <c r="G45" s="91" t="s">
        <v>410</v>
      </c>
    </row>
    <row r="46" spans="1:7" x14ac:dyDescent="0.3">
      <c r="A46" s="34" t="str">
        <f>'LISTA PX PROPIOS'!C48</f>
        <v>Panel Sip TERCIADO RANURADO/ OSB PROTEC LP APA / OSB 11.1 1.22X2.44 / EPS 102 MM 15KgM3/ 2X4"-124 MM</v>
      </c>
      <c r="B46" s="34" t="str">
        <f>'LISTA PX PROPIOS'!B48</f>
        <v>S-TRE102O1</v>
      </c>
      <c r="C46" s="34" t="s">
        <v>259</v>
      </c>
      <c r="D46" s="92">
        <f>'LISTA PX PROPIOS'!D48</f>
        <v>67218.487394957992</v>
      </c>
      <c r="E46" s="34">
        <v>100</v>
      </c>
      <c r="F46" s="34">
        <v>300</v>
      </c>
      <c r="G46" s="91" t="s">
        <v>410</v>
      </c>
    </row>
    <row r="47" spans="1:7" x14ac:dyDescent="0.3">
      <c r="A47" s="34" t="str">
        <f>'LISTA PX PROPIOS'!C49</f>
        <v>Panel Sip TERCIADO RANURADO/ OSB PROTEC LP APA / OSB 11.1 1.22X2.44 / EPS 125 MM 15KgM3/ 2X5"-147 MM</v>
      </c>
      <c r="B47" s="34" t="str">
        <f>'LISTA PX PROPIOS'!B49</f>
        <v>S-TRE125O1</v>
      </c>
      <c r="C47" s="34" t="s">
        <v>259</v>
      </c>
      <c r="D47" s="92">
        <f>'LISTA PX PROPIOS'!D49</f>
        <v>71420.168067226899</v>
      </c>
      <c r="E47" s="34">
        <v>100</v>
      </c>
      <c r="F47" s="34">
        <v>300</v>
      </c>
      <c r="G47" s="91" t="s">
        <v>410</v>
      </c>
    </row>
    <row r="48" spans="1:7" x14ac:dyDescent="0.3">
      <c r="A48" s="34" t="str">
        <f>'LISTA PX PROPIOS'!C50</f>
        <v>Panel Sip TERCIADO RANURADO/ OSB PROTEC LP APA / OSB 11.1 1.22X2.44 / EPS 150 MM 15KgM3/ 2X6"-172 MM</v>
      </c>
      <c r="B48" s="34" t="str">
        <f>'LISTA PX PROPIOS'!B50</f>
        <v>S-TRE150O1</v>
      </c>
      <c r="C48" s="34" t="s">
        <v>259</v>
      </c>
      <c r="D48" s="92">
        <f>'LISTA PX PROPIOS'!D50</f>
        <v>74781.512605042022</v>
      </c>
      <c r="E48" s="34">
        <v>100</v>
      </c>
      <c r="F48" s="34">
        <v>300</v>
      </c>
      <c r="G48" s="91" t="s">
        <v>410</v>
      </c>
    </row>
    <row r="49" spans="1:7" x14ac:dyDescent="0.3">
      <c r="A49" s="34" t="str">
        <f>'LISTA PX PROPIOS'!C51</f>
        <v>Panel Sip TERCIADO RANURADO/ OSB PROTEC LP APA / OSB 11.1 1.22X2.44 / EPS 176 MM 15KgM3/ 2X7"-198 MM</v>
      </c>
      <c r="B49" s="34" t="str">
        <f>'LISTA PX PROPIOS'!B51</f>
        <v>S-TRE176O1</v>
      </c>
      <c r="C49" s="34" t="s">
        <v>259</v>
      </c>
      <c r="D49" s="92">
        <f>'LISTA PX PROPIOS'!D51</f>
        <v>78983.193277310929</v>
      </c>
      <c r="E49" s="34">
        <v>100</v>
      </c>
      <c r="F49" s="34">
        <v>300</v>
      </c>
      <c r="G49" s="91" t="s">
        <v>410</v>
      </c>
    </row>
    <row r="50" spans="1:7" x14ac:dyDescent="0.3">
      <c r="A50" s="34" t="str">
        <f>'LISTA PX PROPIOS'!C52</f>
        <v>Panel Sip TERCIADO RANURADO/ OSB PROTEC LP APA / OSB 11.1 1.22X2.44 / EPS 202 MM 15KgM3/ 2X8"-224 MM</v>
      </c>
      <c r="B50" s="34" t="str">
        <f>'LISTA PX PROPIOS'!B52</f>
        <v>S-TRE202O1</v>
      </c>
      <c r="C50" s="34" t="s">
        <v>259</v>
      </c>
      <c r="D50" s="92">
        <f>'LISTA PX PROPIOS'!D52</f>
        <v>83184.873949579836</v>
      </c>
      <c r="E50" s="34">
        <v>100</v>
      </c>
      <c r="F50" s="34">
        <v>300</v>
      </c>
      <c r="G50" s="91" t="s">
        <v>410</v>
      </c>
    </row>
    <row r="51" spans="1:7" x14ac:dyDescent="0.3">
      <c r="A51" s="34" t="str">
        <f>'LISTA PX PROPIOS'!C53</f>
        <v>Panel Sip TERCIADO RANURADO/ TERCIADO RANURADO 11.1 1.22X2.44 / EPS 53 MM 15KgM3/ 2X2"-75 MM</v>
      </c>
      <c r="B51" s="34" t="str">
        <f>'LISTA PX PROPIOS'!B53</f>
        <v>S-TRE53TR</v>
      </c>
      <c r="C51" s="34" t="s">
        <v>259</v>
      </c>
      <c r="D51" s="92">
        <f>'LISTA PX PROPIOS'!D53</f>
        <v>72260.504201680669</v>
      </c>
      <c r="E51" s="34">
        <v>100</v>
      </c>
      <c r="F51" s="34">
        <v>300</v>
      </c>
      <c r="G51" s="91" t="s">
        <v>410</v>
      </c>
    </row>
    <row r="52" spans="1:7" x14ac:dyDescent="0.3">
      <c r="A52" s="34" t="str">
        <f>'LISTA PX PROPIOS'!C54</f>
        <v>Panel Sip TERCIADO RANURADO/ TERCIADO RANURADO 11.1 1.22X2.44 / EPS 75 MM 15KgM3/ 2X3"-97 MM</v>
      </c>
      <c r="B52" s="34" t="str">
        <f>'LISTA PX PROPIOS'!B54</f>
        <v>S-TRE75TR</v>
      </c>
      <c r="C52" s="34" t="s">
        <v>259</v>
      </c>
      <c r="D52" s="92">
        <f>'LISTA PX PROPIOS'!D54</f>
        <v>75621.848739495807</v>
      </c>
      <c r="E52" s="34">
        <v>100</v>
      </c>
      <c r="F52" s="34">
        <v>300</v>
      </c>
      <c r="G52" s="91" t="s">
        <v>410</v>
      </c>
    </row>
    <row r="53" spans="1:7" x14ac:dyDescent="0.3">
      <c r="A53" s="34" t="str">
        <f>'LISTA PX PROPIOS'!C55</f>
        <v>Panel Sip TERCIADO RANURADO/ TERCIADO RANURADO 11.1 1.22X2.44 / EPS 102 MM 15KgM3/ 2X4"-124 MM</v>
      </c>
      <c r="B53" s="34" t="str">
        <f>'LISTA PX PROPIOS'!B55</f>
        <v>S-TRE102TR</v>
      </c>
      <c r="C53" s="34" t="s">
        <v>259</v>
      </c>
      <c r="D53" s="92">
        <f>'LISTA PX PROPIOS'!D55</f>
        <v>79823.529411764714</v>
      </c>
      <c r="E53" s="34">
        <v>100</v>
      </c>
      <c r="F53" s="34">
        <v>300</v>
      </c>
      <c r="G53" s="91" t="s">
        <v>410</v>
      </c>
    </row>
    <row r="54" spans="1:7" x14ac:dyDescent="0.3">
      <c r="A54" s="34" t="str">
        <f>'LISTA PX PROPIOS'!C56</f>
        <v>Panel Sip TERCIADO RANURADO/ TERCIADO RANURADO 11.1 1.22X2.44 / EPS 125 MM 15KgM3/ 2X5"-147 MM</v>
      </c>
      <c r="B54" s="34" t="str">
        <f>'LISTA PX PROPIOS'!B56</f>
        <v>S-TRE125TR</v>
      </c>
      <c r="C54" s="34" t="s">
        <v>259</v>
      </c>
      <c r="D54" s="92">
        <f>'LISTA PX PROPIOS'!D56</f>
        <v>83184.873949579836</v>
      </c>
      <c r="E54" s="34">
        <v>100</v>
      </c>
      <c r="F54" s="34">
        <v>300</v>
      </c>
      <c r="G54" s="91" t="s">
        <v>410</v>
      </c>
    </row>
    <row r="55" spans="1:7" x14ac:dyDescent="0.3">
      <c r="A55" s="34" t="str">
        <f>'LISTA PX PROPIOS'!C57</f>
        <v>Panel Sip TERCIADO RANURADO/ TERCIADO RANURADO 11.1 1.22X2.44 / EPS 150 MM 15KgM3/ 2X6"-172 MM</v>
      </c>
      <c r="B55" s="34" t="str">
        <f>'LISTA PX PROPIOS'!B57</f>
        <v>S-TRE150TR</v>
      </c>
      <c r="C55" s="34" t="s">
        <v>259</v>
      </c>
      <c r="D55" s="92">
        <f>'LISTA PX PROPIOS'!D57</f>
        <v>88226.890756302528</v>
      </c>
      <c r="E55" s="34">
        <v>100</v>
      </c>
      <c r="F55" s="34">
        <v>300</v>
      </c>
      <c r="G55" s="91" t="s">
        <v>410</v>
      </c>
    </row>
    <row r="56" spans="1:7" x14ac:dyDescent="0.3">
      <c r="A56" s="34" t="str">
        <f>'LISTA PX PROPIOS'!C58</f>
        <v>Panel Sip TERCIADO RANURADO/ TERCIADO RANURADO 11.1 1.22X2.44 / EPS 176 MM 15KgM3/ 2X7"-198 MM</v>
      </c>
      <c r="B56" s="34" t="str">
        <f>'LISTA PX PROPIOS'!B58</f>
        <v>S-TRE176TR</v>
      </c>
      <c r="C56" s="34" t="s">
        <v>259</v>
      </c>
      <c r="D56" s="92">
        <f>'LISTA PX PROPIOS'!D58</f>
        <v>92428.571428571435</v>
      </c>
      <c r="E56" s="34">
        <v>100</v>
      </c>
      <c r="F56" s="34">
        <v>300</v>
      </c>
      <c r="G56" s="91" t="s">
        <v>410</v>
      </c>
    </row>
    <row r="57" spans="1:7" x14ac:dyDescent="0.3">
      <c r="A57" s="34" t="str">
        <f>'LISTA PX PROPIOS'!C59</f>
        <v>Panel Sip TERCIADO RANURADO/ TERCIADO RANURADO 11.1 1.22X2.44 / EPS 202 MM 15KgM3/ 2X8"-224 MM</v>
      </c>
      <c r="B57" s="34" t="str">
        <f>'LISTA PX PROPIOS'!B59</f>
        <v>S-TRE202TR</v>
      </c>
      <c r="C57" s="34" t="s">
        <v>259</v>
      </c>
      <c r="D57" s="92">
        <f>'LISTA PX PROPIOS'!D59</f>
        <v>94949.579831932773</v>
      </c>
      <c r="E57" s="34">
        <v>100</v>
      </c>
      <c r="F57" s="34">
        <v>300</v>
      </c>
      <c r="G57" s="91" t="s">
        <v>410</v>
      </c>
    </row>
    <row r="58" spans="1:7" x14ac:dyDescent="0.3">
      <c r="A58" s="34" t="str">
        <f>'LISTA PX PROPIOS'!C60</f>
        <v>Panel Sip TERCIADO ESTRUCTURAL 15 MM/ OSB PROTEC LP APA / OSB 11.1 1.22X2.44 / EPS 53 MM 15KgM3/ 2X2"-79 MM</v>
      </c>
      <c r="B58" s="34" t="str">
        <f>'LISTA PX PROPIOS'!B60</f>
        <v>S-TEE53O1</v>
      </c>
      <c r="C58" s="34" t="s">
        <v>259</v>
      </c>
      <c r="D58" s="92">
        <f>'LISTA PX PROPIOS'!D60</f>
        <v>53773.10924369748</v>
      </c>
      <c r="E58" s="34">
        <v>100</v>
      </c>
      <c r="F58" s="34">
        <v>300</v>
      </c>
      <c r="G58" s="91" t="s">
        <v>410</v>
      </c>
    </row>
    <row r="59" spans="1:7" x14ac:dyDescent="0.3">
      <c r="A59" s="34" t="str">
        <f>'LISTA PX PROPIOS'!C61</f>
        <v>Panel Sip TERCIADO ESTRUCTURAL 15 MM/ OSB PROTEC LP APA / OSB 11.1 1.22X2.44 / EPS 75 MM 15KgM3/ 2X3"-101 MM</v>
      </c>
      <c r="B59" s="34" t="str">
        <f>'LISTA PX PROPIOS'!B61</f>
        <v>S-TEE75O1</v>
      </c>
      <c r="C59" s="34" t="s">
        <v>259</v>
      </c>
      <c r="D59" s="92">
        <f>'LISTA PX PROPIOS'!D61</f>
        <v>57134.45378151261</v>
      </c>
      <c r="E59" s="34">
        <v>100</v>
      </c>
      <c r="F59" s="34">
        <v>300</v>
      </c>
      <c r="G59" s="91" t="s">
        <v>410</v>
      </c>
    </row>
    <row r="60" spans="1:7" x14ac:dyDescent="0.3">
      <c r="A60" s="34" t="str">
        <f>'LISTA PX PROPIOS'!C62</f>
        <v>Panel Sip TERCIADO ESTRUCTURAL 15 MM/ OSB PROTEC LP APA / OSB 11.1 1.22X2.44 / EPS 102 MM 15KgM3/ 2X4"-128 MM</v>
      </c>
      <c r="B60" s="34" t="str">
        <f>'LISTA PX PROPIOS'!B62</f>
        <v>S-TEE102O1</v>
      </c>
      <c r="C60" s="34" t="s">
        <v>259</v>
      </c>
      <c r="D60" s="92">
        <f>'LISTA PX PROPIOS'!D62</f>
        <v>61336.134453781517</v>
      </c>
      <c r="E60" s="34">
        <v>100</v>
      </c>
      <c r="F60" s="34">
        <v>300</v>
      </c>
      <c r="G60" s="91" t="s">
        <v>410</v>
      </c>
    </row>
    <row r="61" spans="1:7" x14ac:dyDescent="0.3">
      <c r="A61" s="34" t="str">
        <f>'LISTA PX PROPIOS'!C63</f>
        <v>Panel Sip TERCIADO ESTRUCTURAL 15 MM/ OSB PROTEC LP APA / OSB 11.1 1.22X2.44 / EPS 125 MM 15KgM3/ 2X5"-151 MM</v>
      </c>
      <c r="B61" s="34" t="str">
        <f>'LISTA PX PROPIOS'!B63</f>
        <v>S-TEE125O1</v>
      </c>
      <c r="C61" s="34" t="s">
        <v>259</v>
      </c>
      <c r="D61" s="92">
        <f>'LISTA PX PROPIOS'!D63</f>
        <v>65537.815126050424</v>
      </c>
      <c r="E61" s="34">
        <v>100</v>
      </c>
      <c r="F61" s="34">
        <v>300</v>
      </c>
      <c r="G61" s="91" t="s">
        <v>410</v>
      </c>
    </row>
    <row r="62" spans="1:7" x14ac:dyDescent="0.3">
      <c r="A62" s="34" t="str">
        <f>'LISTA PX PROPIOS'!C64</f>
        <v>Panel Sip TERCIADO ESTRUCTURAL 15 MM/ OSB PROTEC LP APA / OSB 11.1 1.22X2.44 / EPS 150 MM 15KgM3/ 2X6"-176 MM</v>
      </c>
      <c r="B62" s="34" t="str">
        <f>'LISTA PX PROPIOS'!B64</f>
        <v>S-TEE150O1</v>
      </c>
      <c r="C62" s="34" t="s">
        <v>259</v>
      </c>
      <c r="D62" s="92">
        <f>'LISTA PX PROPIOS'!D64</f>
        <v>68899.159663865546</v>
      </c>
      <c r="E62" s="34">
        <v>100</v>
      </c>
      <c r="F62" s="34">
        <v>300</v>
      </c>
      <c r="G62" s="91" t="s">
        <v>410</v>
      </c>
    </row>
    <row r="63" spans="1:7" x14ac:dyDescent="0.3">
      <c r="A63" s="34" t="str">
        <f>'LISTA PX PROPIOS'!C65</f>
        <v>Panel Sip TERCIADO ESTRUCTURAL 15 MM/ OSB PROTEC LP APA / OSB 11.1 1.22X2.44 / EPS 176 MM 15KgM3/ 2X7"-202 MM</v>
      </c>
      <c r="B63" s="34" t="str">
        <f>'LISTA PX PROPIOS'!B65</f>
        <v>S-TEE176O1</v>
      </c>
      <c r="C63" s="34" t="s">
        <v>259</v>
      </c>
      <c r="D63" s="92">
        <f>'LISTA PX PROPIOS'!D65</f>
        <v>73100.840336134454</v>
      </c>
      <c r="E63" s="34">
        <v>100</v>
      </c>
      <c r="F63" s="34">
        <v>300</v>
      </c>
      <c r="G63" s="91" t="s">
        <v>410</v>
      </c>
    </row>
    <row r="64" spans="1:7" x14ac:dyDescent="0.3">
      <c r="A64" s="34" t="str">
        <f>'LISTA PX PROPIOS'!C66</f>
        <v>Panel Sip TERCIADO ESTRUCTURAL 15 MM/ OSB PROTEC LP APA / OSB 11.1 1.22X2.44 / EPS 202 MM 15KgM3/ 2X8"-228 MM</v>
      </c>
      <c r="B64" s="34" t="str">
        <f>'LISTA PX PROPIOS'!B66</f>
        <v>S-TEE202O1</v>
      </c>
      <c r="C64" s="34" t="s">
        <v>259</v>
      </c>
      <c r="D64" s="92">
        <f>'LISTA PX PROPIOS'!D66</f>
        <v>77302.521008403361</v>
      </c>
      <c r="E64" s="34">
        <v>100</v>
      </c>
      <c r="F64" s="34">
        <v>300</v>
      </c>
      <c r="G64" s="91" t="s">
        <v>410</v>
      </c>
    </row>
    <row r="65" spans="1:7" x14ac:dyDescent="0.3">
      <c r="A65" s="34" t="str">
        <f>'LISTA PX PROPIOS'!C67</f>
        <v>Panel Sip TERCIADO ESTRUCTURAL 15 MM/ TERCIADO ESTRUCTURAL 15 1.22X2.44 / EPS 53 MM 15KgM3/ 2X2"-79 MM</v>
      </c>
      <c r="B65" s="34" t="str">
        <f>'LISTA PX PROPIOS'!B67</f>
        <v>S-TEE53TE</v>
      </c>
      <c r="C65" s="34" t="s">
        <v>259</v>
      </c>
      <c r="D65" s="92">
        <f>'LISTA PX PROPIOS'!D67</f>
        <v>60495.798319327732</v>
      </c>
      <c r="E65" s="34">
        <v>100</v>
      </c>
      <c r="F65" s="34">
        <v>300</v>
      </c>
      <c r="G65" s="91" t="s">
        <v>410</v>
      </c>
    </row>
    <row r="66" spans="1:7" x14ac:dyDescent="0.3">
      <c r="A66" s="34" t="str">
        <f>'LISTA PX PROPIOS'!C68</f>
        <v>Panel Sip TERCIADO ESTRUCTURAL 15 MM/ TERCIADO ESTRUCTURAL 15 1.22X2.44 / EPS 75 MM 15KgM3/ 2X3"-101 MM</v>
      </c>
      <c r="B66" s="34" t="str">
        <f>'LISTA PX PROPIOS'!B68</f>
        <v>S-TEE75TE</v>
      </c>
      <c r="C66" s="34" t="s">
        <v>259</v>
      </c>
      <c r="D66" s="92">
        <f>'LISTA PX PROPIOS'!D68</f>
        <v>63857.142857142862</v>
      </c>
      <c r="E66" s="34">
        <v>100</v>
      </c>
      <c r="F66" s="34">
        <v>300</v>
      </c>
      <c r="G66" s="91" t="s">
        <v>410</v>
      </c>
    </row>
    <row r="67" spans="1:7" x14ac:dyDescent="0.3">
      <c r="A67" s="34" t="str">
        <f>'LISTA PX PROPIOS'!C69</f>
        <v>Panel Sip TERCIADO ESTRUCTURAL 15 MM/ TERCIADO ESTRUCTURAL 15 1.22X2.44 / EPS 102 MM 15KgM3/ 2X4"-128 MM</v>
      </c>
      <c r="B67" s="34" t="str">
        <f>'LISTA PX PROPIOS'!B69</f>
        <v>S-TEE102TE</v>
      </c>
      <c r="C67" s="34" t="s">
        <v>259</v>
      </c>
      <c r="D67" s="92">
        <f>'LISTA PX PROPIOS'!D69</f>
        <v>68058.823529411762</v>
      </c>
      <c r="E67" s="34">
        <v>100</v>
      </c>
      <c r="F67" s="34">
        <v>300</v>
      </c>
      <c r="G67" s="91" t="s">
        <v>410</v>
      </c>
    </row>
    <row r="68" spans="1:7" x14ac:dyDescent="0.3">
      <c r="A68" s="34" t="str">
        <f>'LISTA PX PROPIOS'!C70</f>
        <v>Panel Sip TERCIADO ESTRUCTURAL 15 MM/ TERCIADO ESTRUCTURAL 15 1.22X2.44 / EPS 125 MM 15KgM3/ 2X5"-151 MM</v>
      </c>
      <c r="B68" s="34" t="str">
        <f>'LISTA PX PROPIOS'!B70</f>
        <v>S-TEE125TE</v>
      </c>
      <c r="C68" s="34" t="s">
        <v>259</v>
      </c>
      <c r="D68" s="92">
        <f>'LISTA PX PROPIOS'!D70</f>
        <v>71420.168067226899</v>
      </c>
      <c r="E68" s="34">
        <v>100</v>
      </c>
      <c r="F68" s="34">
        <v>300</v>
      </c>
      <c r="G68" s="91" t="s">
        <v>410</v>
      </c>
    </row>
    <row r="69" spans="1:7" x14ac:dyDescent="0.3">
      <c r="A69" s="34" t="str">
        <f>'LISTA PX PROPIOS'!C71</f>
        <v>Panel Sip TERCIADO ESTRUCTURAL 15 MM/ TERCIADO ESTRUCTURAL 15 1.22X2.44 / EPS 150 MM 15KgM3/ 2X6"-176 MM</v>
      </c>
      <c r="B69" s="34" t="str">
        <f>'LISTA PX PROPIOS'!B71</f>
        <v>S-TEE150TE</v>
      </c>
      <c r="C69" s="34" t="s">
        <v>259</v>
      </c>
      <c r="D69" s="92">
        <f>'LISTA PX PROPIOS'!D71</f>
        <v>74781.512605042022</v>
      </c>
      <c r="E69" s="34">
        <v>100</v>
      </c>
      <c r="F69" s="34">
        <v>300</v>
      </c>
      <c r="G69" s="91" t="s">
        <v>410</v>
      </c>
    </row>
    <row r="70" spans="1:7" x14ac:dyDescent="0.3">
      <c r="A70" s="34" t="str">
        <f>'LISTA PX PROPIOS'!C72</f>
        <v>Panel Sip TERCIADO ESTRUCTURAL 15 MM/ TERCIADO ESTRUCTURAL 15 1.22X2.44 / EPS 176 MM 15KgM3/ 2X7"-206 MM</v>
      </c>
      <c r="B70" s="34" t="str">
        <f>'LISTA PX PROPIOS'!B72</f>
        <v>S-TEE176TE</v>
      </c>
      <c r="C70" s="34" t="s">
        <v>259</v>
      </c>
      <c r="D70" s="92">
        <f>'LISTA PX PROPIOS'!D72</f>
        <v>79823.529411764714</v>
      </c>
      <c r="E70" s="34">
        <v>100</v>
      </c>
      <c r="F70" s="34">
        <v>300</v>
      </c>
      <c r="G70" s="91" t="s">
        <v>410</v>
      </c>
    </row>
    <row r="71" spans="1:7" x14ac:dyDescent="0.3">
      <c r="A71" s="34" t="str">
        <f>'LISTA PX PROPIOS'!C73</f>
        <v>Panel Sip TERCIADO ESTRUCTURAL 15 MM/ TERCIADO ESTRUCTURAL 15 1.22X2.44 / EPS 202 MM 15KgM3/ 2X8"-232 MM</v>
      </c>
      <c r="B71" s="34" t="str">
        <f>'LISTA PX PROPIOS'!B73</f>
        <v>S-TEE202TE</v>
      </c>
      <c r="C71" s="34" t="s">
        <v>259</v>
      </c>
      <c r="D71" s="92">
        <f>'LISTA PX PROPIOS'!D73</f>
        <v>83184.873949579836</v>
      </c>
      <c r="E71" s="34">
        <v>100</v>
      </c>
      <c r="F71" s="34">
        <v>300</v>
      </c>
      <c r="G71" s="91" t="s">
        <v>410</v>
      </c>
    </row>
    <row r="72" spans="1:7" x14ac:dyDescent="0.3">
      <c r="A72" s="34" t="str">
        <f>'LISTA PX PROPIOS'!C74</f>
        <v>Panel Sip SMARTPANEL/ OSB PROTEC LP APA / OSB 11.1 1.22X2.44 / EPS 53 MM 15KgM3/ 2X2"-75 MM</v>
      </c>
      <c r="B72" s="34" t="str">
        <f>'LISTA PX PROPIOS'!B74</f>
        <v>S-SPE53O1</v>
      </c>
      <c r="C72" s="34" t="s">
        <v>259</v>
      </c>
      <c r="D72" s="92">
        <f>'LISTA PX PROPIOS'!D74</f>
        <v>60495.798319327732</v>
      </c>
      <c r="E72" s="34">
        <v>100</v>
      </c>
      <c r="F72" s="34">
        <v>300</v>
      </c>
      <c r="G72" s="91" t="s">
        <v>410</v>
      </c>
    </row>
    <row r="73" spans="1:7" x14ac:dyDescent="0.3">
      <c r="A73" s="34" t="str">
        <f>'LISTA PX PROPIOS'!C75</f>
        <v>Panel Sip SMARTPANEL/ OSB PROTEC LP APA / OSB 11.1 1.22X2.44 / EPS 75 MM 15KgM3/ 2X3"-97 MM</v>
      </c>
      <c r="B73" s="34" t="str">
        <f>'LISTA PX PROPIOS'!B75</f>
        <v>S-SPE75O1</v>
      </c>
      <c r="C73" s="34" t="s">
        <v>259</v>
      </c>
      <c r="D73" s="92">
        <f>'LISTA PX PROPIOS'!D75</f>
        <v>63857.142857142862</v>
      </c>
      <c r="E73" s="34">
        <v>100</v>
      </c>
      <c r="F73" s="34">
        <v>300</v>
      </c>
      <c r="G73" s="91" t="s">
        <v>410</v>
      </c>
    </row>
    <row r="74" spans="1:7" x14ac:dyDescent="0.3">
      <c r="A74" s="34" t="str">
        <f>'LISTA PX PROPIOS'!C76</f>
        <v>Panel Sip SMARTPANEL/ OSB PROTEC LP APA / OSB 11.1 1.22X2.44 / EPS 102 MM 15KgM3/ 2X4"-124 MM</v>
      </c>
      <c r="B74" s="34" t="str">
        <f>'LISTA PX PROPIOS'!B76</f>
        <v>S-SPE102O1</v>
      </c>
      <c r="C74" s="34" t="s">
        <v>259</v>
      </c>
      <c r="D74" s="92">
        <f>'LISTA PX PROPIOS'!D76</f>
        <v>68058.823529411762</v>
      </c>
      <c r="E74" s="34">
        <v>100</v>
      </c>
      <c r="F74" s="34">
        <v>300</v>
      </c>
      <c r="G74" s="91" t="s">
        <v>410</v>
      </c>
    </row>
    <row r="75" spans="1:7" x14ac:dyDescent="0.3">
      <c r="A75" s="34" t="str">
        <f>'LISTA PX PROPIOS'!C77</f>
        <v>Panel Sip SMARTPANEL/ OSB PROTEC LP APA / OSB 11.1 1.22X2.44 / EPS 125 MM 15KgM3/ 2X5"-147 MM</v>
      </c>
      <c r="B75" s="34" t="str">
        <f>'LISTA PX PROPIOS'!B77</f>
        <v>S-SPE125O1</v>
      </c>
      <c r="C75" s="34" t="s">
        <v>259</v>
      </c>
      <c r="D75" s="92">
        <f>'LISTA PX PROPIOS'!D77</f>
        <v>71420.168067226899</v>
      </c>
      <c r="E75" s="34">
        <v>100</v>
      </c>
      <c r="F75" s="34">
        <v>300</v>
      </c>
      <c r="G75" s="91" t="s">
        <v>410</v>
      </c>
    </row>
    <row r="76" spans="1:7" x14ac:dyDescent="0.3">
      <c r="A76" s="34" t="str">
        <f>'LISTA PX PROPIOS'!C78</f>
        <v>Panel Sip SMARTPANEL/ OSB PROTEC LP APA / OSB 11.1 1.22X2.44 / EPS 150 MM 15KgM3/ 2X6"-172 MM</v>
      </c>
      <c r="B76" s="34" t="str">
        <f>'LISTA PX PROPIOS'!B78</f>
        <v>S-SPE150O1</v>
      </c>
      <c r="C76" s="34" t="s">
        <v>259</v>
      </c>
      <c r="D76" s="92">
        <f>'LISTA PX PROPIOS'!D78</f>
        <v>74781.512605042022</v>
      </c>
      <c r="E76" s="34">
        <v>100</v>
      </c>
      <c r="F76" s="34">
        <v>300</v>
      </c>
      <c r="G76" s="91" t="s">
        <v>410</v>
      </c>
    </row>
    <row r="77" spans="1:7" x14ac:dyDescent="0.3">
      <c r="A77" s="34" t="str">
        <f>'LISTA PX PROPIOS'!C79</f>
        <v>Panel Sip SMARTPANEL/ OSB PROTEC LP APA / OSB 11.1 1.22X2.44 / EPS 176 MM 15KgM3/ 2X7"-198 MM</v>
      </c>
      <c r="B77" s="34" t="str">
        <f>'LISTA PX PROPIOS'!B79</f>
        <v>S-SPE176O1</v>
      </c>
      <c r="C77" s="34" t="s">
        <v>259</v>
      </c>
      <c r="D77" s="92">
        <f>'LISTA PX PROPIOS'!D79</f>
        <v>78983.193277310929</v>
      </c>
      <c r="E77" s="34">
        <v>100</v>
      </c>
      <c r="F77" s="34">
        <v>300</v>
      </c>
      <c r="G77" s="91" t="s">
        <v>410</v>
      </c>
    </row>
    <row r="78" spans="1:7" x14ac:dyDescent="0.3">
      <c r="A78" s="34" t="str">
        <f>'LISTA PX PROPIOS'!C80</f>
        <v>Panel Sip SMARTPANEL/ OSB PROTEC LP APA / OSB 11.1 1.22X2.44 / EPS 202 MM 15KgM3/ 2X8"-224 MM</v>
      </c>
      <c r="B78" s="34" t="str">
        <f>'LISTA PX PROPIOS'!B80</f>
        <v>S-SPE202O1</v>
      </c>
      <c r="C78" s="34" t="s">
        <v>259</v>
      </c>
      <c r="D78" s="92">
        <f>'LISTA PX PROPIOS'!D80</f>
        <v>83184.873949579836</v>
      </c>
      <c r="E78" s="34">
        <v>100</v>
      </c>
      <c r="F78" s="34">
        <v>300</v>
      </c>
      <c r="G78" s="91" t="s">
        <v>410</v>
      </c>
    </row>
    <row r="79" spans="1:7" x14ac:dyDescent="0.3">
      <c r="A79" s="34" t="str">
        <f>'LISTA PX PROPIOS'!C81</f>
        <v>Panel Sip SMARTPANEL/ TERCIADO RANURADO 11.1 1.22X2.44 / EPS 53 MM 15KgM3/ 2X2"-75 MM</v>
      </c>
      <c r="B79" s="34" t="str">
        <f>'LISTA PX PROPIOS'!B81</f>
        <v>S-SPE53TR</v>
      </c>
      <c r="C79" s="34" t="s">
        <v>259</v>
      </c>
      <c r="D79" s="92">
        <f>'LISTA PX PROPIOS'!D81</f>
        <v>73100.840336134454</v>
      </c>
      <c r="E79" s="34">
        <v>100</v>
      </c>
      <c r="F79" s="34">
        <v>300</v>
      </c>
      <c r="G79" s="91" t="s">
        <v>410</v>
      </c>
    </row>
    <row r="80" spans="1:7" x14ac:dyDescent="0.3">
      <c r="A80" s="34" t="str">
        <f>'LISTA PX PROPIOS'!C82</f>
        <v>Panel Sip SMARTPANEL/ TERCIADO RANURADO 11.1 1.22X2.44 / EPS 75 MM 15KgM3/ 2X3"-97 MM</v>
      </c>
      <c r="B80" s="34" t="str">
        <f>'LISTA PX PROPIOS'!B82</f>
        <v>S-SPE75TR</v>
      </c>
      <c r="C80" s="34" t="s">
        <v>259</v>
      </c>
      <c r="D80" s="92">
        <f>'LISTA PX PROPIOS'!D82</f>
        <v>74781.512605042022</v>
      </c>
      <c r="E80" s="34">
        <v>100</v>
      </c>
      <c r="F80" s="34">
        <v>300</v>
      </c>
      <c r="G80" s="91" t="s">
        <v>410</v>
      </c>
    </row>
    <row r="81" spans="1:7" x14ac:dyDescent="0.3">
      <c r="A81" s="34" t="str">
        <f>'LISTA PX PROPIOS'!C83</f>
        <v>Panel Sip SMARTPANEL/ TERCIADO RANURADO 11.1 1.22X2.44 / EPS 102 MM 15KgM3/ 2X4"-124 MM</v>
      </c>
      <c r="B81" s="34" t="str">
        <f>'LISTA PX PROPIOS'!B83</f>
        <v>S-SPE102TR</v>
      </c>
      <c r="C81" s="34" t="s">
        <v>259</v>
      </c>
      <c r="D81" s="92">
        <f>'LISTA PX PROPIOS'!D83</f>
        <v>80663.865546218498</v>
      </c>
      <c r="E81" s="34">
        <v>100</v>
      </c>
      <c r="F81" s="34">
        <v>300</v>
      </c>
      <c r="G81" s="91" t="s">
        <v>410</v>
      </c>
    </row>
    <row r="82" spans="1:7" x14ac:dyDescent="0.3">
      <c r="A82" s="34" t="str">
        <f>'LISTA PX PROPIOS'!C84</f>
        <v>Panel Sip SMARTPANEL/ TERCIADO RANURADO 11.1 1.22X2.44 / EPS 125 MM 15KgM3/ 2X5"-147 MM</v>
      </c>
      <c r="B82" s="34" t="str">
        <f>'LISTA PX PROPIOS'!B84</f>
        <v>S-SPE125TR</v>
      </c>
      <c r="C82" s="34" t="s">
        <v>259</v>
      </c>
      <c r="D82" s="92">
        <f>'LISTA PX PROPIOS'!D84</f>
        <v>83184.873949579836</v>
      </c>
      <c r="E82" s="34">
        <v>100</v>
      </c>
      <c r="F82" s="34">
        <v>300</v>
      </c>
      <c r="G82" s="91" t="s">
        <v>410</v>
      </c>
    </row>
    <row r="83" spans="1:7" x14ac:dyDescent="0.3">
      <c r="A83" s="34" t="str">
        <f>'LISTA PX PROPIOS'!C85</f>
        <v>Panel Sip SMARTPANEL/ TERCIADO RANURADO 11.1 1.22X2.44 / EPS 150 MM 15KgM3/ 2X6"-172 MM</v>
      </c>
      <c r="B83" s="34" t="str">
        <f>'LISTA PX PROPIOS'!B85</f>
        <v>S-SPE150TR</v>
      </c>
      <c r="C83" s="34" t="s">
        <v>259</v>
      </c>
      <c r="D83" s="92">
        <f>'LISTA PX PROPIOS'!D85</f>
        <v>88226.890756302528</v>
      </c>
      <c r="E83" s="34">
        <v>100</v>
      </c>
      <c r="F83" s="34">
        <v>300</v>
      </c>
      <c r="G83" s="91" t="s">
        <v>410</v>
      </c>
    </row>
    <row r="84" spans="1:7" x14ac:dyDescent="0.3">
      <c r="A84" s="34" t="str">
        <f>'LISTA PX PROPIOS'!C86</f>
        <v>Panel Sip SMARTPANEL/ TERCIADO RANURADO 11.1 1.22X2.44 / EPS 176 MM 15KgM3/ 2X7"-198 MM</v>
      </c>
      <c r="B84" s="34" t="str">
        <f>'LISTA PX PROPIOS'!B86</f>
        <v>S-SPE176TR</v>
      </c>
      <c r="C84" s="34" t="s">
        <v>259</v>
      </c>
      <c r="D84" s="92">
        <f>'LISTA PX PROPIOS'!D86</f>
        <v>89907.563025210082</v>
      </c>
      <c r="E84" s="34">
        <v>100</v>
      </c>
      <c r="F84" s="34">
        <v>300</v>
      </c>
      <c r="G84" s="91" t="s">
        <v>410</v>
      </c>
    </row>
    <row r="85" spans="1:7" x14ac:dyDescent="0.3">
      <c r="A85" s="34" t="str">
        <f>'LISTA PX PROPIOS'!C87</f>
        <v>Panel Sip SMARTPANEL/ TERCIADO RANURADO 11.1 1.22X2.44 / EPS 202 MM 15KgM3/ 2X8"-224 MM</v>
      </c>
      <c r="B85" s="34" t="str">
        <f>'LISTA PX PROPIOS'!B87</f>
        <v>S- SPE202TR</v>
      </c>
      <c r="C85" s="34" t="s">
        <v>259</v>
      </c>
      <c r="D85" s="92">
        <f>'LISTA PX PROPIOS'!D87</f>
        <v>96630.252100840342</v>
      </c>
      <c r="E85" s="34">
        <v>100</v>
      </c>
      <c r="F85" s="34">
        <v>300</v>
      </c>
      <c r="G85" s="91" t="s">
        <v>410</v>
      </c>
    </row>
    <row r="86" spans="1:7" x14ac:dyDescent="0.3">
      <c r="A86" s="34" t="str">
        <f>'LISTA PX PROPIOS'!C88</f>
        <v>Volcapol VOLCANITA STANDARD 10 MM/ 1.20X2.40 / EPS 10 MM 25KgM3/ 20 MM</v>
      </c>
      <c r="B86" s="34" t="str">
        <f>'LISTA PX PROPIOS'!B88</f>
        <v xml:space="preserve">VOE25-10 </v>
      </c>
      <c r="C86" s="34" t="s">
        <v>259</v>
      </c>
      <c r="D86" s="92">
        <f>'LISTA PX PROPIOS'!D88</f>
        <v>15957.983193277312</v>
      </c>
      <c r="E86" s="34">
        <v>100</v>
      </c>
      <c r="F86" s="34">
        <v>300</v>
      </c>
      <c r="G86" s="91" t="s">
        <v>411</v>
      </c>
    </row>
    <row r="87" spans="1:7" x14ac:dyDescent="0.3">
      <c r="A87" s="34" t="str">
        <f>'LISTA PX PROPIOS'!C89</f>
        <v>Volcapol VOLCANITA STANDARD 10 MM/ 1.20X2.40 / EPS 20 MM 20KgM3/ 30 MM</v>
      </c>
      <c r="B87" s="34" t="str">
        <f>'LISTA PX PROPIOS'!B89</f>
        <v>VOE20-20</v>
      </c>
      <c r="C87" s="34" t="s">
        <v>259</v>
      </c>
      <c r="D87" s="92">
        <f>'LISTA PX PROPIOS'!D89</f>
        <v>16798.319327731093</v>
      </c>
      <c r="E87" s="34">
        <v>100</v>
      </c>
      <c r="F87" s="34">
        <v>300</v>
      </c>
      <c r="G87" s="91" t="s">
        <v>411</v>
      </c>
    </row>
    <row r="88" spans="1:7" x14ac:dyDescent="0.3">
      <c r="A88" s="34" t="str">
        <f>'LISTA PX PROPIOS'!C90</f>
        <v>Volcapol VOLCANITA STANDARD 10 MM/ 1.20X2.40 / EPS 40 MM 20KgM3/ 40 MM</v>
      </c>
      <c r="B88" s="34" t="str">
        <f>'LISTA PX PROPIOS'!B90</f>
        <v>VOE20-30</v>
      </c>
      <c r="C88" s="34" t="s">
        <v>259</v>
      </c>
      <c r="D88" s="92">
        <f>'LISTA PX PROPIOS'!D90</f>
        <v>18478.991596638658</v>
      </c>
      <c r="E88" s="34">
        <v>100</v>
      </c>
      <c r="F88" s="34">
        <v>300</v>
      </c>
      <c r="G88" s="91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AA61-80A8-411B-B295-60C34C58A69C}">
  <dimension ref="A1:P14"/>
  <sheetViews>
    <sheetView workbookViewId="0">
      <selection activeCell="A2" sqref="A2:XFD10"/>
    </sheetView>
  </sheetViews>
  <sheetFormatPr baseColWidth="10" defaultColWidth="11" defaultRowHeight="13.8" x14ac:dyDescent="0.25"/>
  <cols>
    <col min="1" max="1" width="4.09765625" style="3" customWidth="1"/>
    <col min="2" max="2" width="5.69921875" style="3" customWidth="1"/>
    <col min="3" max="3" width="4.3984375" style="3" customWidth="1"/>
    <col min="4" max="4" width="7.5" style="3" customWidth="1"/>
    <col min="5" max="5" width="5.09765625" style="3" customWidth="1"/>
    <col min="6" max="6" width="4.5" style="3" customWidth="1"/>
    <col min="7" max="7" width="5.8984375" style="3" customWidth="1"/>
    <col min="8" max="8" width="5.19921875" style="3" customWidth="1"/>
    <col min="9" max="9" width="6.19921875" style="3" customWidth="1"/>
    <col min="10" max="10" width="5.09765625" style="3" customWidth="1"/>
    <col min="11" max="11" width="3.09765625" style="3" customWidth="1"/>
    <col min="12" max="12" width="12.19921875" style="3" customWidth="1"/>
    <col min="13" max="13" width="76.5976562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8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9">
        <v>1</v>
      </c>
      <c r="B4" s="15" t="s">
        <v>158</v>
      </c>
      <c r="C4" s="16">
        <v>9.5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9.5</v>
      </c>
      <c r="I4" s="12">
        <f>C4+E4+H4</f>
        <v>72</v>
      </c>
      <c r="J4" s="23" t="s">
        <v>161</v>
      </c>
      <c r="K4" s="28"/>
      <c r="L4" s="26" t="s">
        <v>296</v>
      </c>
      <c r="M4" s="11" t="s">
        <v>171</v>
      </c>
      <c r="N4" s="7">
        <v>53990</v>
      </c>
      <c r="O4" s="7">
        <f>N4*19%</f>
        <v>10258.1</v>
      </c>
      <c r="P4" s="7">
        <f>N4+O4</f>
        <v>64248.1</v>
      </c>
    </row>
    <row r="5" spans="1:16" x14ac:dyDescent="0.25">
      <c r="A5" s="9">
        <v>2</v>
      </c>
      <c r="B5" s="15" t="s">
        <v>158</v>
      </c>
      <c r="C5" s="16">
        <v>9.5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9.5</v>
      </c>
      <c r="I5" s="12">
        <f t="shared" ref="I5:I10" si="1">C5+E5+H5</f>
        <v>94</v>
      </c>
      <c r="J5" s="23" t="s">
        <v>162</v>
      </c>
      <c r="K5" s="28"/>
      <c r="L5" s="26" t="s">
        <v>297</v>
      </c>
      <c r="M5" s="11" t="s">
        <v>170</v>
      </c>
      <c r="N5" s="7">
        <v>59990</v>
      </c>
      <c r="O5" s="7">
        <f t="shared" ref="O5:O10" si="2">N5*19%</f>
        <v>11398.1</v>
      </c>
      <c r="P5" s="7">
        <f t="shared" ref="P5:P10" si="3">N5+O5</f>
        <v>71388.100000000006</v>
      </c>
    </row>
    <row r="6" spans="1:16" x14ac:dyDescent="0.25">
      <c r="A6" s="9">
        <v>3</v>
      </c>
      <c r="B6" s="15" t="s">
        <v>158</v>
      </c>
      <c r="C6" s="16">
        <v>9.5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9.5</v>
      </c>
      <c r="I6" s="12">
        <f t="shared" si="1"/>
        <v>121</v>
      </c>
      <c r="J6" s="23" t="s">
        <v>163</v>
      </c>
      <c r="K6" s="28"/>
      <c r="L6" s="26" t="s">
        <v>298</v>
      </c>
      <c r="M6" s="11" t="s">
        <v>172</v>
      </c>
      <c r="N6" s="7">
        <v>62990</v>
      </c>
      <c r="O6" s="7">
        <f t="shared" si="2"/>
        <v>11968.1</v>
      </c>
      <c r="P6" s="7">
        <f t="shared" si="3"/>
        <v>74958.100000000006</v>
      </c>
    </row>
    <row r="7" spans="1:16" x14ac:dyDescent="0.25">
      <c r="A7" s="9">
        <v>4</v>
      </c>
      <c r="B7" s="15" t="s">
        <v>158</v>
      </c>
      <c r="C7" s="16">
        <v>9.5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9.5</v>
      </c>
      <c r="I7" s="12">
        <f t="shared" si="1"/>
        <v>144</v>
      </c>
      <c r="J7" s="23" t="s">
        <v>164</v>
      </c>
      <c r="K7" s="28"/>
      <c r="L7" s="26" t="s">
        <v>299</v>
      </c>
      <c r="M7" s="11" t="s">
        <v>173</v>
      </c>
      <c r="N7" s="7">
        <v>67990</v>
      </c>
      <c r="O7" s="7">
        <f t="shared" si="2"/>
        <v>12918.1</v>
      </c>
      <c r="P7" s="7">
        <f t="shared" si="3"/>
        <v>80908.100000000006</v>
      </c>
    </row>
    <row r="8" spans="1:16" x14ac:dyDescent="0.25">
      <c r="A8" s="9">
        <v>5</v>
      </c>
      <c r="B8" s="15" t="s">
        <v>158</v>
      </c>
      <c r="C8" s="16">
        <v>9.5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9.5</v>
      </c>
      <c r="I8" s="12">
        <f t="shared" si="1"/>
        <v>169</v>
      </c>
      <c r="J8" s="23" t="s">
        <v>165</v>
      </c>
      <c r="K8" s="28"/>
      <c r="L8" s="26" t="s">
        <v>300</v>
      </c>
      <c r="M8" s="11" t="s">
        <v>174</v>
      </c>
      <c r="N8" s="7">
        <v>84990</v>
      </c>
      <c r="O8" s="7">
        <f t="shared" si="2"/>
        <v>16148.1</v>
      </c>
      <c r="P8" s="7">
        <f t="shared" si="3"/>
        <v>101138.1</v>
      </c>
    </row>
    <row r="9" spans="1:16" x14ac:dyDescent="0.25">
      <c r="A9" s="9">
        <v>6</v>
      </c>
      <c r="B9" s="15" t="s">
        <v>158</v>
      </c>
      <c r="C9" s="16">
        <v>9.5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9.5</v>
      </c>
      <c r="I9" s="12">
        <f t="shared" si="1"/>
        <v>195</v>
      </c>
      <c r="J9" s="23" t="s">
        <v>166</v>
      </c>
      <c r="K9" s="28"/>
      <c r="L9" s="26" t="s">
        <v>306</v>
      </c>
      <c r="M9" s="11" t="s">
        <v>284</v>
      </c>
      <c r="N9" s="7">
        <v>84990</v>
      </c>
      <c r="O9" s="7">
        <f t="shared" si="2"/>
        <v>16148.1</v>
      </c>
      <c r="P9" s="7">
        <f t="shared" si="3"/>
        <v>101138.1</v>
      </c>
    </row>
    <row r="10" spans="1:16" ht="14.4" thickBot="1" x14ac:dyDescent="0.3">
      <c r="A10" s="9">
        <v>7</v>
      </c>
      <c r="B10" s="17" t="s">
        <v>158</v>
      </c>
      <c r="C10" s="18">
        <v>9.5</v>
      </c>
      <c r="D10" s="17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9.5</v>
      </c>
      <c r="I10" s="13">
        <f t="shared" si="1"/>
        <v>221</v>
      </c>
      <c r="J10" s="24" t="s">
        <v>167</v>
      </c>
      <c r="K10" s="29"/>
      <c r="L10" s="26" t="s">
        <v>307</v>
      </c>
      <c r="M10" s="11" t="s">
        <v>285</v>
      </c>
      <c r="N10" s="7">
        <v>0</v>
      </c>
      <c r="O10" s="7">
        <f t="shared" si="2"/>
        <v>0</v>
      </c>
      <c r="P10" s="7">
        <f t="shared" si="3"/>
        <v>0</v>
      </c>
    </row>
    <row r="14" spans="1:16" x14ac:dyDescent="0.25">
      <c r="M14"/>
    </row>
  </sheetData>
  <mergeCells count="5">
    <mergeCell ref="L2:P2"/>
    <mergeCell ref="B3:C3"/>
    <mergeCell ref="D3:F3"/>
    <mergeCell ref="G3:H3"/>
    <mergeCell ref="A2:J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6843-7794-4F78-8BA6-09789D782B36}">
  <dimension ref="A1:P10"/>
  <sheetViews>
    <sheetView workbookViewId="0">
      <selection activeCell="A2" sqref="A2:XFD10"/>
    </sheetView>
  </sheetViews>
  <sheetFormatPr baseColWidth="10" defaultColWidth="11" defaultRowHeight="13.8" x14ac:dyDescent="0.25"/>
  <cols>
    <col min="1" max="1" width="4.69921875" style="3" customWidth="1"/>
    <col min="2" max="2" width="5.5" style="3" customWidth="1"/>
    <col min="3" max="3" width="4.8984375" style="3" customWidth="1"/>
    <col min="4" max="4" width="5.5" style="3" customWidth="1"/>
    <col min="5" max="6" width="5" style="3" customWidth="1"/>
    <col min="7" max="7" width="5.19921875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2.5" style="3" customWidth="1"/>
    <col min="13" max="13" width="79.0976562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158</v>
      </c>
      <c r="C4" s="16">
        <v>11.1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75.199999999999989</v>
      </c>
      <c r="J4" s="23" t="s">
        <v>161</v>
      </c>
      <c r="K4" s="28"/>
      <c r="L4" s="26" t="s">
        <v>301</v>
      </c>
      <c r="M4" s="11" t="s">
        <v>175</v>
      </c>
      <c r="N4" s="7">
        <v>56990</v>
      </c>
      <c r="O4" s="7">
        <f>N4*19%</f>
        <v>10828.1</v>
      </c>
      <c r="P4" s="7">
        <f>N4+O4</f>
        <v>67818.100000000006</v>
      </c>
    </row>
    <row r="5" spans="1:16" x14ac:dyDescent="0.25">
      <c r="A5" s="12">
        <v>2</v>
      </c>
      <c r="B5" s="15" t="s">
        <v>158</v>
      </c>
      <c r="C5" s="16">
        <v>11.1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97.199999999999989</v>
      </c>
      <c r="J5" s="23" t="s">
        <v>162</v>
      </c>
      <c r="K5" s="28"/>
      <c r="L5" s="26" t="s">
        <v>302</v>
      </c>
      <c r="M5" s="11" t="s">
        <v>176</v>
      </c>
      <c r="N5" s="7">
        <v>66990</v>
      </c>
      <c r="O5" s="7">
        <f t="shared" ref="O5:O10" si="2">N5*19%</f>
        <v>12728.1</v>
      </c>
      <c r="P5" s="7">
        <f t="shared" ref="P5:P10" si="3">N5+O5</f>
        <v>79718.100000000006</v>
      </c>
    </row>
    <row r="6" spans="1:16" x14ac:dyDescent="0.25">
      <c r="A6" s="12">
        <v>3</v>
      </c>
      <c r="B6" s="15" t="s">
        <v>158</v>
      </c>
      <c r="C6" s="16">
        <v>11.1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124.19999999999999</v>
      </c>
      <c r="J6" s="23" t="s">
        <v>163</v>
      </c>
      <c r="K6" s="28"/>
      <c r="L6" s="26" t="s">
        <v>303</v>
      </c>
      <c r="M6" s="11" t="s">
        <v>177</v>
      </c>
      <c r="N6" s="7">
        <v>69990</v>
      </c>
      <c r="O6" s="7">
        <f t="shared" si="2"/>
        <v>13298.1</v>
      </c>
      <c r="P6" s="7">
        <f t="shared" si="3"/>
        <v>83288.100000000006</v>
      </c>
    </row>
    <row r="7" spans="1:16" x14ac:dyDescent="0.25">
      <c r="A7" s="12">
        <v>4</v>
      </c>
      <c r="B7" s="15" t="s">
        <v>158</v>
      </c>
      <c r="C7" s="16">
        <v>11.1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147.19999999999999</v>
      </c>
      <c r="J7" s="23" t="s">
        <v>164</v>
      </c>
      <c r="K7" s="28"/>
      <c r="L7" s="26" t="s">
        <v>304</v>
      </c>
      <c r="M7" s="11" t="s">
        <v>178</v>
      </c>
      <c r="N7" s="7">
        <v>73990</v>
      </c>
      <c r="O7" s="7">
        <f t="shared" si="2"/>
        <v>14058.1</v>
      </c>
      <c r="P7" s="7">
        <f t="shared" si="3"/>
        <v>88048.1</v>
      </c>
    </row>
    <row r="8" spans="1:16" x14ac:dyDescent="0.25">
      <c r="A8" s="12">
        <v>5</v>
      </c>
      <c r="B8" s="15" t="s">
        <v>158</v>
      </c>
      <c r="C8" s="16">
        <v>11.1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172.2</v>
      </c>
      <c r="J8" s="23" t="s">
        <v>165</v>
      </c>
      <c r="K8" s="28"/>
      <c r="L8" s="26" t="s">
        <v>305</v>
      </c>
      <c r="M8" s="11" t="s">
        <v>179</v>
      </c>
      <c r="N8" s="7">
        <v>77990</v>
      </c>
      <c r="O8" s="7">
        <f t="shared" si="2"/>
        <v>14818.1</v>
      </c>
      <c r="P8" s="7">
        <f t="shared" si="3"/>
        <v>92808.1</v>
      </c>
    </row>
    <row r="9" spans="1:16" x14ac:dyDescent="0.25">
      <c r="A9" s="12">
        <v>6</v>
      </c>
      <c r="B9" s="15" t="s">
        <v>158</v>
      </c>
      <c r="C9" s="16">
        <v>11.1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198.2</v>
      </c>
      <c r="J9" s="23" t="s">
        <v>166</v>
      </c>
      <c r="K9" s="28"/>
      <c r="L9" s="26" t="s">
        <v>308</v>
      </c>
      <c r="M9" s="11" t="s">
        <v>286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158</v>
      </c>
      <c r="C10" s="18">
        <v>11.1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224.2</v>
      </c>
      <c r="J10" s="24" t="s">
        <v>167</v>
      </c>
      <c r="K10" s="29"/>
      <c r="L10" s="26" t="s">
        <v>309</v>
      </c>
      <c r="M10" s="11" t="s">
        <v>287</v>
      </c>
      <c r="N10" s="7">
        <v>86990</v>
      </c>
      <c r="O10" s="7">
        <f t="shared" si="2"/>
        <v>16528.099999999999</v>
      </c>
      <c r="P10" s="7">
        <f t="shared" si="3"/>
        <v>103518.1</v>
      </c>
    </row>
  </sheetData>
  <mergeCells count="5">
    <mergeCell ref="A2:J2"/>
    <mergeCell ref="L2:P2"/>
    <mergeCell ref="B3:C3"/>
    <mergeCell ref="D3:F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F0A5-47B5-4599-928D-C3DDFB446DEC}">
  <dimension ref="A1:P20"/>
  <sheetViews>
    <sheetView workbookViewId="0">
      <selection activeCell="A2" sqref="A2:XFD20"/>
    </sheetView>
  </sheetViews>
  <sheetFormatPr baseColWidth="10" defaultColWidth="11" defaultRowHeight="13.8" x14ac:dyDescent="0.25"/>
  <cols>
    <col min="1" max="1" width="4.69921875" style="3" customWidth="1"/>
    <col min="2" max="2" width="12.8984375" style="3" customWidth="1"/>
    <col min="3" max="3" width="4.8984375" style="3" customWidth="1"/>
    <col min="4" max="4" width="5.5" style="3" customWidth="1"/>
    <col min="5" max="6" width="5" style="3" customWidth="1"/>
    <col min="7" max="7" width="13.5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2.5" style="3" customWidth="1"/>
    <col min="13" max="13" width="101.898437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190</v>
      </c>
      <c r="C4" s="16">
        <v>11.1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75.199999999999989</v>
      </c>
      <c r="J4" s="23" t="s">
        <v>161</v>
      </c>
      <c r="K4" s="28"/>
      <c r="L4" s="26" t="s">
        <v>310</v>
      </c>
      <c r="M4" t="s">
        <v>185</v>
      </c>
      <c r="N4" s="7">
        <v>62990</v>
      </c>
      <c r="O4" s="7">
        <f>N4*19%</f>
        <v>11968.1</v>
      </c>
      <c r="P4" s="7">
        <f>N4+O4</f>
        <v>74958.100000000006</v>
      </c>
    </row>
    <row r="5" spans="1:16" x14ac:dyDescent="0.25">
      <c r="A5" s="12">
        <v>2</v>
      </c>
      <c r="B5" s="15" t="s">
        <v>190</v>
      </c>
      <c r="C5" s="16">
        <v>11.1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97.199999999999989</v>
      </c>
      <c r="J5" s="23" t="s">
        <v>162</v>
      </c>
      <c r="K5" s="28"/>
      <c r="L5" s="26" t="s">
        <v>311</v>
      </c>
      <c r="M5" s="11" t="s">
        <v>186</v>
      </c>
      <c r="N5" s="7">
        <v>63990</v>
      </c>
      <c r="O5" s="7">
        <f t="shared" ref="O5:O10" si="2">N5*19%</f>
        <v>12158.1</v>
      </c>
      <c r="P5" s="7">
        <f t="shared" ref="P5:P10" si="3">N5+O5</f>
        <v>76148.100000000006</v>
      </c>
    </row>
    <row r="6" spans="1:16" x14ac:dyDescent="0.25">
      <c r="A6" s="12">
        <v>3</v>
      </c>
      <c r="B6" s="15" t="s">
        <v>190</v>
      </c>
      <c r="C6" s="16">
        <v>11.1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124.19999999999999</v>
      </c>
      <c r="J6" s="23" t="s">
        <v>163</v>
      </c>
      <c r="K6" s="28"/>
      <c r="L6" s="26" t="s">
        <v>312</v>
      </c>
      <c r="M6" s="11" t="s">
        <v>187</v>
      </c>
      <c r="N6" s="7">
        <v>70619</v>
      </c>
      <c r="O6" s="7">
        <f t="shared" si="2"/>
        <v>13417.61</v>
      </c>
      <c r="P6" s="7">
        <f t="shared" si="3"/>
        <v>84036.61</v>
      </c>
    </row>
    <row r="7" spans="1:16" x14ac:dyDescent="0.25">
      <c r="A7" s="12">
        <v>4</v>
      </c>
      <c r="B7" s="15" t="s">
        <v>190</v>
      </c>
      <c r="C7" s="16">
        <v>11.1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147.19999999999999</v>
      </c>
      <c r="J7" s="23" t="s">
        <v>164</v>
      </c>
      <c r="K7" s="28"/>
      <c r="L7" s="26" t="s">
        <v>313</v>
      </c>
      <c r="M7" s="11" t="s">
        <v>188</v>
      </c>
      <c r="N7" s="7">
        <v>75990</v>
      </c>
      <c r="O7" s="7">
        <f t="shared" si="2"/>
        <v>14438.1</v>
      </c>
      <c r="P7" s="7">
        <f t="shared" si="3"/>
        <v>90428.1</v>
      </c>
    </row>
    <row r="8" spans="1:16" x14ac:dyDescent="0.25">
      <c r="A8" s="12">
        <v>5</v>
      </c>
      <c r="B8" s="15" t="s">
        <v>190</v>
      </c>
      <c r="C8" s="16">
        <v>11.1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172.2</v>
      </c>
      <c r="J8" s="23" t="s">
        <v>165</v>
      </c>
      <c r="K8" s="28"/>
      <c r="L8" s="26" t="s">
        <v>314</v>
      </c>
      <c r="M8" s="11" t="s">
        <v>189</v>
      </c>
      <c r="N8" s="7">
        <v>81990</v>
      </c>
      <c r="O8" s="7">
        <f t="shared" si="2"/>
        <v>15578.1</v>
      </c>
      <c r="P8" s="7">
        <f t="shared" si="3"/>
        <v>97568.1</v>
      </c>
    </row>
    <row r="9" spans="1:16" x14ac:dyDescent="0.25">
      <c r="A9" s="12">
        <v>6</v>
      </c>
      <c r="B9" s="15" t="s">
        <v>190</v>
      </c>
      <c r="C9" s="16">
        <v>11.1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198.2</v>
      </c>
      <c r="J9" s="23" t="s">
        <v>166</v>
      </c>
      <c r="K9" s="28"/>
      <c r="L9" s="26" t="s">
        <v>315</v>
      </c>
      <c r="M9" s="11" t="s">
        <v>288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190</v>
      </c>
      <c r="C10" s="18">
        <v>11.1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224.2</v>
      </c>
      <c r="J10" s="24" t="s">
        <v>167</v>
      </c>
      <c r="K10" s="29"/>
      <c r="L10" s="26" t="s">
        <v>316</v>
      </c>
      <c r="M10" s="11" t="s">
        <v>289</v>
      </c>
      <c r="N10" s="7">
        <v>87990</v>
      </c>
      <c r="O10" s="7">
        <f t="shared" si="2"/>
        <v>16718.099999999999</v>
      </c>
      <c r="P10" s="7">
        <f t="shared" si="3"/>
        <v>104708.1</v>
      </c>
    </row>
    <row r="11" spans="1:16" ht="14.4" thickBot="1" x14ac:dyDescent="0.3"/>
    <row r="12" spans="1:16" ht="14.4" thickBot="1" x14ac:dyDescent="0.3">
      <c r="A12" s="120" t="s">
        <v>155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27"/>
      <c r="L12" s="115" t="s">
        <v>156</v>
      </c>
      <c r="M12" s="116"/>
      <c r="N12" s="116"/>
      <c r="O12" s="116"/>
      <c r="P12" s="116"/>
    </row>
    <row r="13" spans="1:16" x14ac:dyDescent="0.25">
      <c r="A13" s="36" t="s">
        <v>154</v>
      </c>
      <c r="B13" s="117" t="s">
        <v>150</v>
      </c>
      <c r="C13" s="118"/>
      <c r="D13" s="117" t="s">
        <v>149</v>
      </c>
      <c r="E13" s="119"/>
      <c r="F13" s="118"/>
      <c r="G13" s="117" t="s">
        <v>151</v>
      </c>
      <c r="H13" s="118"/>
      <c r="I13" s="22" t="s">
        <v>168</v>
      </c>
      <c r="J13" s="14" t="s">
        <v>169</v>
      </c>
      <c r="K13" s="28"/>
      <c r="L13" s="25" t="s">
        <v>152</v>
      </c>
      <c r="M13" s="10" t="s">
        <v>147</v>
      </c>
      <c r="N13" s="5" t="s">
        <v>157</v>
      </c>
      <c r="O13" s="5" t="s">
        <v>159</v>
      </c>
      <c r="P13" s="5" t="s">
        <v>160</v>
      </c>
    </row>
    <row r="14" spans="1:16" x14ac:dyDescent="0.25">
      <c r="A14" s="12">
        <v>1</v>
      </c>
      <c r="B14" s="15" t="s">
        <v>190</v>
      </c>
      <c r="C14" s="16">
        <v>11.1</v>
      </c>
      <c r="D14" s="15" t="s">
        <v>395</v>
      </c>
      <c r="E14" s="6">
        <v>53</v>
      </c>
      <c r="F14" s="19">
        <f>E14/2.54</f>
        <v>20.866141732283463</v>
      </c>
      <c r="G14" s="15" t="s">
        <v>190</v>
      </c>
      <c r="H14" s="16">
        <v>11.1</v>
      </c>
      <c r="I14" s="30">
        <f>C14+E14+H14</f>
        <v>75.199999999999989</v>
      </c>
      <c r="J14" s="23" t="s">
        <v>161</v>
      </c>
      <c r="K14" s="28"/>
      <c r="L14" s="26" t="s">
        <v>317</v>
      </c>
      <c r="M14" t="s">
        <v>273</v>
      </c>
      <c r="N14" s="7">
        <v>62990</v>
      </c>
      <c r="O14" s="7">
        <f>N14*19%</f>
        <v>11968.1</v>
      </c>
      <c r="P14" s="7">
        <f>N14+O14</f>
        <v>74958.100000000006</v>
      </c>
    </row>
    <row r="15" spans="1:16" x14ac:dyDescent="0.25">
      <c r="A15" s="12">
        <v>2</v>
      </c>
      <c r="B15" s="15" t="s">
        <v>190</v>
      </c>
      <c r="C15" s="16">
        <v>11.1</v>
      </c>
      <c r="D15" s="15" t="s">
        <v>395</v>
      </c>
      <c r="E15" s="6">
        <v>75</v>
      </c>
      <c r="F15" s="19">
        <f t="shared" ref="F15:F20" si="4">E15/2.54</f>
        <v>29.527559055118111</v>
      </c>
      <c r="G15" s="15" t="s">
        <v>190</v>
      </c>
      <c r="H15" s="16">
        <v>11.1</v>
      </c>
      <c r="I15" s="30">
        <f t="shared" ref="I15:I20" si="5">C15+E15+H15</f>
        <v>97.199999999999989</v>
      </c>
      <c r="J15" s="23" t="s">
        <v>162</v>
      </c>
      <c r="K15" s="28"/>
      <c r="L15" s="26" t="s">
        <v>318</v>
      </c>
      <c r="M15" s="11" t="s">
        <v>274</v>
      </c>
      <c r="N15" s="7">
        <v>63990</v>
      </c>
      <c r="O15" s="7">
        <f t="shared" ref="O15:O20" si="6">N15*19%</f>
        <v>12158.1</v>
      </c>
      <c r="P15" s="7">
        <f t="shared" ref="P15:P20" si="7">N15+O15</f>
        <v>76148.100000000006</v>
      </c>
    </row>
    <row r="16" spans="1:16" x14ac:dyDescent="0.25">
      <c r="A16" s="12">
        <v>3</v>
      </c>
      <c r="B16" s="15" t="s">
        <v>190</v>
      </c>
      <c r="C16" s="16">
        <v>11.1</v>
      </c>
      <c r="D16" s="15" t="s">
        <v>395</v>
      </c>
      <c r="E16" s="6">
        <v>102</v>
      </c>
      <c r="F16" s="19">
        <f t="shared" si="4"/>
        <v>40.15748031496063</v>
      </c>
      <c r="G16" s="15" t="s">
        <v>190</v>
      </c>
      <c r="H16" s="16">
        <v>11.1</v>
      </c>
      <c r="I16" s="30">
        <f t="shared" si="5"/>
        <v>124.19999999999999</v>
      </c>
      <c r="J16" s="23" t="s">
        <v>163</v>
      </c>
      <c r="K16" s="28"/>
      <c r="L16" s="26" t="s">
        <v>319</v>
      </c>
      <c r="M16" s="11" t="s">
        <v>275</v>
      </c>
      <c r="N16" s="7">
        <v>70619</v>
      </c>
      <c r="O16" s="7">
        <f t="shared" si="6"/>
        <v>13417.61</v>
      </c>
      <c r="P16" s="7">
        <f t="shared" si="7"/>
        <v>84036.61</v>
      </c>
    </row>
    <row r="17" spans="1:16" x14ac:dyDescent="0.25">
      <c r="A17" s="12">
        <v>4</v>
      </c>
      <c r="B17" s="15" t="s">
        <v>190</v>
      </c>
      <c r="C17" s="16">
        <v>11.1</v>
      </c>
      <c r="D17" s="15" t="s">
        <v>395</v>
      </c>
      <c r="E17" s="6">
        <v>125</v>
      </c>
      <c r="F17" s="19">
        <f t="shared" si="4"/>
        <v>49.212598425196852</v>
      </c>
      <c r="G17" s="15" t="s">
        <v>190</v>
      </c>
      <c r="H17" s="16">
        <v>11.1</v>
      </c>
      <c r="I17" s="30">
        <f t="shared" si="5"/>
        <v>147.19999999999999</v>
      </c>
      <c r="J17" s="23" t="s">
        <v>164</v>
      </c>
      <c r="K17" s="28"/>
      <c r="L17" s="26" t="s">
        <v>320</v>
      </c>
      <c r="M17" s="11" t="s">
        <v>276</v>
      </c>
      <c r="N17" s="7">
        <v>75990</v>
      </c>
      <c r="O17" s="7">
        <f t="shared" si="6"/>
        <v>14438.1</v>
      </c>
      <c r="P17" s="7">
        <f t="shared" si="7"/>
        <v>90428.1</v>
      </c>
    </row>
    <row r="18" spans="1:16" x14ac:dyDescent="0.25">
      <c r="A18" s="12">
        <v>5</v>
      </c>
      <c r="B18" s="15" t="s">
        <v>190</v>
      </c>
      <c r="C18" s="16">
        <v>11.1</v>
      </c>
      <c r="D18" s="15" t="s">
        <v>395</v>
      </c>
      <c r="E18" s="6">
        <v>150</v>
      </c>
      <c r="F18" s="19">
        <f t="shared" si="4"/>
        <v>59.055118110236222</v>
      </c>
      <c r="G18" s="15" t="s">
        <v>190</v>
      </c>
      <c r="H18" s="16">
        <v>11.1</v>
      </c>
      <c r="I18" s="30">
        <f t="shared" si="5"/>
        <v>172.2</v>
      </c>
      <c r="J18" s="23" t="s">
        <v>165</v>
      </c>
      <c r="K18" s="28"/>
      <c r="L18" s="26" t="s">
        <v>321</v>
      </c>
      <c r="M18" s="11" t="s">
        <v>277</v>
      </c>
      <c r="N18" s="7">
        <v>81990</v>
      </c>
      <c r="O18" s="7">
        <f t="shared" si="6"/>
        <v>15578.1</v>
      </c>
      <c r="P18" s="7">
        <f t="shared" si="7"/>
        <v>97568.1</v>
      </c>
    </row>
    <row r="19" spans="1:16" x14ac:dyDescent="0.25">
      <c r="A19" s="12">
        <v>6</v>
      </c>
      <c r="B19" s="15" t="s">
        <v>190</v>
      </c>
      <c r="C19" s="16">
        <v>11.1</v>
      </c>
      <c r="D19" s="15" t="s">
        <v>395</v>
      </c>
      <c r="E19" s="6">
        <v>176</v>
      </c>
      <c r="F19" s="19">
        <f t="shared" si="4"/>
        <v>69.29133858267717</v>
      </c>
      <c r="G19" s="15" t="s">
        <v>190</v>
      </c>
      <c r="H19" s="16">
        <v>11.1</v>
      </c>
      <c r="I19" s="30">
        <f t="shared" si="5"/>
        <v>198.2</v>
      </c>
      <c r="J19" s="23" t="s">
        <v>166</v>
      </c>
      <c r="K19" s="28"/>
      <c r="L19" s="26" t="s">
        <v>322</v>
      </c>
      <c r="M19" s="11" t="s">
        <v>290</v>
      </c>
      <c r="N19" s="7">
        <v>0</v>
      </c>
      <c r="O19" s="7">
        <f t="shared" si="6"/>
        <v>0</v>
      </c>
      <c r="P19" s="7">
        <f t="shared" si="7"/>
        <v>0</v>
      </c>
    </row>
    <row r="20" spans="1:16" ht="14.4" thickBot="1" x14ac:dyDescent="0.3">
      <c r="A20" s="13">
        <v>7</v>
      </c>
      <c r="B20" s="17" t="s">
        <v>190</v>
      </c>
      <c r="C20" s="18">
        <v>11.1</v>
      </c>
      <c r="D20" s="15" t="s">
        <v>395</v>
      </c>
      <c r="E20" s="20">
        <v>202</v>
      </c>
      <c r="F20" s="21">
        <f t="shared" si="4"/>
        <v>79.527559055118104</v>
      </c>
      <c r="G20" s="17" t="s">
        <v>190</v>
      </c>
      <c r="H20" s="18">
        <v>11.1</v>
      </c>
      <c r="I20" s="31">
        <f t="shared" si="5"/>
        <v>224.2</v>
      </c>
      <c r="J20" s="24" t="s">
        <v>167</v>
      </c>
      <c r="K20" s="29"/>
      <c r="L20" s="26" t="s">
        <v>323</v>
      </c>
      <c r="M20" s="11" t="s">
        <v>291</v>
      </c>
      <c r="N20" s="7">
        <v>87990</v>
      </c>
      <c r="O20" s="7">
        <f t="shared" si="6"/>
        <v>16718.099999999999</v>
      </c>
      <c r="P20" s="7">
        <f t="shared" si="7"/>
        <v>104708.1</v>
      </c>
    </row>
  </sheetData>
  <mergeCells count="10">
    <mergeCell ref="A2:J2"/>
    <mergeCell ref="L2:P2"/>
    <mergeCell ref="B3:C3"/>
    <mergeCell ref="D3:F3"/>
    <mergeCell ref="G3:H3"/>
    <mergeCell ref="A12:J12"/>
    <mergeCell ref="L12:P12"/>
    <mergeCell ref="B13:C13"/>
    <mergeCell ref="D13:F13"/>
    <mergeCell ref="G13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04C4-52C9-46A6-8774-54B5E0BAFACD}">
  <dimension ref="A1:P20"/>
  <sheetViews>
    <sheetView workbookViewId="0">
      <selection activeCell="A2" sqref="A2:XFD20"/>
    </sheetView>
  </sheetViews>
  <sheetFormatPr baseColWidth="10" defaultColWidth="11" defaultRowHeight="13.8" x14ac:dyDescent="0.25"/>
  <cols>
    <col min="1" max="1" width="4.69921875" style="3" customWidth="1"/>
    <col min="2" max="2" width="14.69921875" style="3" customWidth="1"/>
    <col min="3" max="3" width="4.8984375" style="3" customWidth="1"/>
    <col min="4" max="4" width="5.5" style="3" customWidth="1"/>
    <col min="5" max="6" width="5" style="3" customWidth="1"/>
    <col min="7" max="7" width="12.3984375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4" style="3" customWidth="1"/>
    <col min="13" max="13" width="94.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191</v>
      </c>
      <c r="C4" s="16">
        <v>11.1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75.199999999999989</v>
      </c>
      <c r="J4" s="23" t="s">
        <v>161</v>
      </c>
      <c r="K4" s="28"/>
      <c r="L4" s="26" t="s">
        <v>324</v>
      </c>
      <c r="M4" t="s">
        <v>192</v>
      </c>
      <c r="N4" s="7">
        <v>0</v>
      </c>
      <c r="O4" s="7">
        <f>N4*19%</f>
        <v>0</v>
      </c>
      <c r="P4" s="7">
        <f>N4+O4</f>
        <v>0</v>
      </c>
    </row>
    <row r="5" spans="1:16" x14ac:dyDescent="0.25">
      <c r="A5" s="12">
        <v>2</v>
      </c>
      <c r="B5" s="15" t="s">
        <v>191</v>
      </c>
      <c r="C5" s="16">
        <v>11.1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97.199999999999989</v>
      </c>
      <c r="J5" s="23" t="s">
        <v>162</v>
      </c>
      <c r="K5" s="28"/>
      <c r="L5" s="26" t="s">
        <v>325</v>
      </c>
      <c r="M5" s="11" t="s">
        <v>193</v>
      </c>
      <c r="N5" s="7">
        <v>74990</v>
      </c>
      <c r="O5" s="7">
        <f t="shared" ref="O5:O10" si="2">N5*19%</f>
        <v>14248.1</v>
      </c>
      <c r="P5" s="7">
        <f t="shared" ref="P5:P10" si="3">N5+O5</f>
        <v>89238.1</v>
      </c>
    </row>
    <row r="6" spans="1:16" x14ac:dyDescent="0.25">
      <c r="A6" s="12">
        <v>3</v>
      </c>
      <c r="B6" s="15" t="s">
        <v>191</v>
      </c>
      <c r="C6" s="16">
        <v>11.1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124.19999999999999</v>
      </c>
      <c r="J6" s="23" t="s">
        <v>163</v>
      </c>
      <c r="K6" s="28"/>
      <c r="L6" s="26" t="s">
        <v>326</v>
      </c>
      <c r="M6" s="11" t="s">
        <v>194</v>
      </c>
      <c r="N6" s="7">
        <v>0</v>
      </c>
      <c r="O6" s="7">
        <f t="shared" si="2"/>
        <v>0</v>
      </c>
      <c r="P6" s="7">
        <f t="shared" si="3"/>
        <v>0</v>
      </c>
    </row>
    <row r="7" spans="1:16" x14ac:dyDescent="0.25">
      <c r="A7" s="12">
        <v>4</v>
      </c>
      <c r="B7" s="15" t="s">
        <v>191</v>
      </c>
      <c r="C7" s="16">
        <v>11.1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147.19999999999999</v>
      </c>
      <c r="J7" s="23" t="s">
        <v>164</v>
      </c>
      <c r="K7" s="28"/>
      <c r="L7" s="26" t="s">
        <v>327</v>
      </c>
      <c r="M7" s="11" t="s">
        <v>195</v>
      </c>
      <c r="N7" s="7">
        <v>90990</v>
      </c>
      <c r="O7" s="7">
        <f t="shared" si="2"/>
        <v>17288.099999999999</v>
      </c>
      <c r="P7" s="7">
        <f t="shared" si="3"/>
        <v>108278.1</v>
      </c>
    </row>
    <row r="8" spans="1:16" x14ac:dyDescent="0.25">
      <c r="A8" s="12">
        <v>5</v>
      </c>
      <c r="B8" s="15" t="s">
        <v>191</v>
      </c>
      <c r="C8" s="16">
        <v>11.1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172.2</v>
      </c>
      <c r="J8" s="23" t="s">
        <v>165</v>
      </c>
      <c r="K8" s="28"/>
      <c r="L8" s="26" t="s">
        <v>328</v>
      </c>
      <c r="M8" s="11" t="s">
        <v>196</v>
      </c>
      <c r="N8" s="7">
        <v>0</v>
      </c>
      <c r="O8" s="7">
        <f t="shared" si="2"/>
        <v>0</v>
      </c>
      <c r="P8" s="7">
        <f t="shared" si="3"/>
        <v>0</v>
      </c>
    </row>
    <row r="9" spans="1:16" x14ac:dyDescent="0.25">
      <c r="A9" s="12">
        <v>6</v>
      </c>
      <c r="B9" s="15" t="s">
        <v>191</v>
      </c>
      <c r="C9" s="16">
        <v>11.1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198.2</v>
      </c>
      <c r="J9" s="23" t="s">
        <v>166</v>
      </c>
      <c r="K9" s="28"/>
      <c r="L9" s="26" t="s">
        <v>329</v>
      </c>
      <c r="M9" s="11" t="s">
        <v>292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191</v>
      </c>
      <c r="C10" s="18">
        <v>11.1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224.2</v>
      </c>
      <c r="J10" s="24" t="s">
        <v>167</v>
      </c>
      <c r="K10" s="29"/>
      <c r="L10" s="26" t="s">
        <v>330</v>
      </c>
      <c r="M10" s="11" t="s">
        <v>293</v>
      </c>
      <c r="N10" s="7">
        <v>0</v>
      </c>
      <c r="O10" s="7">
        <f t="shared" si="2"/>
        <v>0</v>
      </c>
      <c r="P10" s="7">
        <f t="shared" si="3"/>
        <v>0</v>
      </c>
    </row>
    <row r="11" spans="1:16" ht="14.4" thickBot="1" x14ac:dyDescent="0.3"/>
    <row r="12" spans="1:16" ht="14.4" thickBot="1" x14ac:dyDescent="0.3">
      <c r="A12" s="120" t="s">
        <v>155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27"/>
      <c r="L12" s="115" t="s">
        <v>156</v>
      </c>
      <c r="M12" s="116"/>
      <c r="N12" s="116"/>
      <c r="O12" s="116"/>
      <c r="P12" s="116"/>
    </row>
    <row r="13" spans="1:16" x14ac:dyDescent="0.25">
      <c r="A13" s="22" t="s">
        <v>154</v>
      </c>
      <c r="B13" s="117" t="s">
        <v>150</v>
      </c>
      <c r="C13" s="118"/>
      <c r="D13" s="117" t="s">
        <v>149</v>
      </c>
      <c r="E13" s="119"/>
      <c r="F13" s="118"/>
      <c r="G13" s="117" t="s">
        <v>151</v>
      </c>
      <c r="H13" s="118"/>
      <c r="I13" s="22" t="s">
        <v>168</v>
      </c>
      <c r="J13" s="14" t="s">
        <v>169</v>
      </c>
      <c r="K13" s="28"/>
      <c r="L13" s="25" t="s">
        <v>152</v>
      </c>
      <c r="M13" s="10" t="s">
        <v>147</v>
      </c>
      <c r="N13" s="5" t="s">
        <v>157</v>
      </c>
      <c r="O13" s="5" t="s">
        <v>159</v>
      </c>
      <c r="P13" s="5" t="s">
        <v>160</v>
      </c>
    </row>
    <row r="14" spans="1:16" x14ac:dyDescent="0.25">
      <c r="A14" s="12">
        <v>1</v>
      </c>
      <c r="B14" s="15" t="s">
        <v>191</v>
      </c>
      <c r="C14" s="16">
        <v>11.1</v>
      </c>
      <c r="D14" s="15" t="s">
        <v>395</v>
      </c>
      <c r="E14" s="6">
        <v>53</v>
      </c>
      <c r="F14" s="19">
        <f>E14/2.54</f>
        <v>20.866141732283463</v>
      </c>
      <c r="G14" s="15" t="s">
        <v>191</v>
      </c>
      <c r="H14" s="16">
        <v>11.1</v>
      </c>
      <c r="I14" s="30">
        <f>C14+E14+H14</f>
        <v>75.199999999999989</v>
      </c>
      <c r="J14" s="23" t="s">
        <v>161</v>
      </c>
      <c r="K14" s="28"/>
      <c r="L14" s="26" t="s">
        <v>331</v>
      </c>
      <c r="M14" t="s">
        <v>278</v>
      </c>
      <c r="N14" s="7">
        <v>0</v>
      </c>
      <c r="O14" s="7">
        <f>N14*19%</f>
        <v>0</v>
      </c>
      <c r="P14" s="7">
        <f>N14+O14</f>
        <v>0</v>
      </c>
    </row>
    <row r="15" spans="1:16" x14ac:dyDescent="0.25">
      <c r="A15" s="12">
        <v>2</v>
      </c>
      <c r="B15" s="15" t="s">
        <v>191</v>
      </c>
      <c r="C15" s="16">
        <v>11.1</v>
      </c>
      <c r="D15" s="15" t="s">
        <v>395</v>
      </c>
      <c r="E15" s="6">
        <v>75</v>
      </c>
      <c r="F15" s="19">
        <f t="shared" ref="F15:F20" si="4">E15/2.54</f>
        <v>29.527559055118111</v>
      </c>
      <c r="G15" s="15" t="s">
        <v>191</v>
      </c>
      <c r="H15" s="16">
        <v>11.1</v>
      </c>
      <c r="I15" s="30">
        <f t="shared" ref="I15:I20" si="5">C15+E15+H15</f>
        <v>97.199999999999989</v>
      </c>
      <c r="J15" s="23" t="s">
        <v>162</v>
      </c>
      <c r="K15" s="28"/>
      <c r="L15" s="26" t="s">
        <v>332</v>
      </c>
      <c r="M15" s="11" t="s">
        <v>279</v>
      </c>
      <c r="N15" s="7">
        <v>74990</v>
      </c>
      <c r="O15" s="7">
        <f t="shared" ref="O15:O20" si="6">N15*19%</f>
        <v>14248.1</v>
      </c>
      <c r="P15" s="7">
        <f t="shared" ref="P15:P20" si="7">N15+O15</f>
        <v>89238.1</v>
      </c>
    </row>
    <row r="16" spans="1:16" x14ac:dyDescent="0.25">
      <c r="A16" s="12">
        <v>3</v>
      </c>
      <c r="B16" s="15" t="s">
        <v>191</v>
      </c>
      <c r="C16" s="16">
        <v>11.1</v>
      </c>
      <c r="D16" s="15" t="s">
        <v>395</v>
      </c>
      <c r="E16" s="6">
        <v>102</v>
      </c>
      <c r="F16" s="19">
        <f t="shared" si="4"/>
        <v>40.15748031496063</v>
      </c>
      <c r="G16" s="15" t="s">
        <v>191</v>
      </c>
      <c r="H16" s="16">
        <v>11.1</v>
      </c>
      <c r="I16" s="30">
        <f t="shared" si="5"/>
        <v>124.19999999999999</v>
      </c>
      <c r="J16" s="23" t="s">
        <v>163</v>
      </c>
      <c r="K16" s="28"/>
      <c r="L16" s="26" t="s">
        <v>333</v>
      </c>
      <c r="M16" s="11" t="s">
        <v>280</v>
      </c>
      <c r="N16" s="7">
        <v>0</v>
      </c>
      <c r="O16" s="7">
        <f t="shared" si="6"/>
        <v>0</v>
      </c>
      <c r="P16" s="7">
        <f t="shared" si="7"/>
        <v>0</v>
      </c>
    </row>
    <row r="17" spans="1:16" x14ac:dyDescent="0.25">
      <c r="A17" s="12">
        <v>4</v>
      </c>
      <c r="B17" s="15" t="s">
        <v>191</v>
      </c>
      <c r="C17" s="16">
        <v>11.1</v>
      </c>
      <c r="D17" s="15" t="s">
        <v>395</v>
      </c>
      <c r="E17" s="6">
        <v>125</v>
      </c>
      <c r="F17" s="19">
        <f t="shared" si="4"/>
        <v>49.212598425196852</v>
      </c>
      <c r="G17" s="15" t="s">
        <v>191</v>
      </c>
      <c r="H17" s="16">
        <v>11.1</v>
      </c>
      <c r="I17" s="30">
        <f t="shared" si="5"/>
        <v>147.19999999999999</v>
      </c>
      <c r="J17" s="23" t="s">
        <v>164</v>
      </c>
      <c r="K17" s="28"/>
      <c r="L17" s="26" t="s">
        <v>334</v>
      </c>
      <c r="M17" s="11" t="s">
        <v>281</v>
      </c>
      <c r="N17" s="7">
        <v>90990</v>
      </c>
      <c r="O17" s="7">
        <f t="shared" si="6"/>
        <v>17288.099999999999</v>
      </c>
      <c r="P17" s="7">
        <f t="shared" si="7"/>
        <v>108278.1</v>
      </c>
    </row>
    <row r="18" spans="1:16" x14ac:dyDescent="0.25">
      <c r="A18" s="12">
        <v>5</v>
      </c>
      <c r="B18" s="15" t="s">
        <v>191</v>
      </c>
      <c r="C18" s="16">
        <v>11.1</v>
      </c>
      <c r="D18" s="15" t="s">
        <v>395</v>
      </c>
      <c r="E18" s="6">
        <v>150</v>
      </c>
      <c r="F18" s="19">
        <f t="shared" si="4"/>
        <v>59.055118110236222</v>
      </c>
      <c r="G18" s="15" t="s">
        <v>191</v>
      </c>
      <c r="H18" s="16">
        <v>11.1</v>
      </c>
      <c r="I18" s="30">
        <f t="shared" si="5"/>
        <v>172.2</v>
      </c>
      <c r="J18" s="23" t="s">
        <v>165</v>
      </c>
      <c r="K18" s="28"/>
      <c r="L18" s="26" t="s">
        <v>335</v>
      </c>
      <c r="M18" s="11" t="s">
        <v>282</v>
      </c>
      <c r="N18" s="7">
        <v>0</v>
      </c>
      <c r="O18" s="7">
        <f t="shared" si="6"/>
        <v>0</v>
      </c>
      <c r="P18" s="7">
        <f t="shared" si="7"/>
        <v>0</v>
      </c>
    </row>
    <row r="19" spans="1:16" x14ac:dyDescent="0.25">
      <c r="A19" s="12">
        <v>6</v>
      </c>
      <c r="B19" s="15" t="s">
        <v>191</v>
      </c>
      <c r="C19" s="16">
        <v>11.1</v>
      </c>
      <c r="D19" s="15" t="s">
        <v>395</v>
      </c>
      <c r="E19" s="6">
        <v>176</v>
      </c>
      <c r="F19" s="19">
        <f t="shared" si="4"/>
        <v>69.29133858267717</v>
      </c>
      <c r="G19" s="15" t="s">
        <v>191</v>
      </c>
      <c r="H19" s="16">
        <v>11.1</v>
      </c>
      <c r="I19" s="30">
        <f t="shared" si="5"/>
        <v>198.2</v>
      </c>
      <c r="J19" s="23" t="s">
        <v>166</v>
      </c>
      <c r="K19" s="28"/>
      <c r="L19" s="26" t="s">
        <v>336</v>
      </c>
      <c r="M19" s="11" t="s">
        <v>294</v>
      </c>
      <c r="N19" s="7">
        <v>0</v>
      </c>
      <c r="O19" s="7">
        <f t="shared" si="6"/>
        <v>0</v>
      </c>
      <c r="P19" s="7">
        <f t="shared" si="7"/>
        <v>0</v>
      </c>
    </row>
    <row r="20" spans="1:16" ht="14.4" thickBot="1" x14ac:dyDescent="0.3">
      <c r="A20" s="13">
        <v>7</v>
      </c>
      <c r="B20" s="17" t="s">
        <v>191</v>
      </c>
      <c r="C20" s="18">
        <v>11.1</v>
      </c>
      <c r="D20" s="15" t="s">
        <v>395</v>
      </c>
      <c r="E20" s="20">
        <v>202</v>
      </c>
      <c r="F20" s="21">
        <f t="shared" si="4"/>
        <v>79.527559055118104</v>
      </c>
      <c r="G20" s="15" t="s">
        <v>191</v>
      </c>
      <c r="H20" s="18">
        <v>11.1</v>
      </c>
      <c r="I20" s="31">
        <f t="shared" si="5"/>
        <v>224.2</v>
      </c>
      <c r="J20" s="24" t="s">
        <v>167</v>
      </c>
      <c r="K20" s="29"/>
      <c r="L20" s="26" t="s">
        <v>337</v>
      </c>
      <c r="M20" s="11" t="s">
        <v>295</v>
      </c>
      <c r="N20" s="7">
        <v>0</v>
      </c>
      <c r="O20" s="7">
        <f t="shared" si="6"/>
        <v>0</v>
      </c>
      <c r="P20" s="7">
        <f t="shared" si="7"/>
        <v>0</v>
      </c>
    </row>
  </sheetData>
  <mergeCells count="10">
    <mergeCell ref="A2:J2"/>
    <mergeCell ref="L2:P2"/>
    <mergeCell ref="B3:C3"/>
    <mergeCell ref="D3:F3"/>
    <mergeCell ref="G3:H3"/>
    <mergeCell ref="A12:J12"/>
    <mergeCell ref="L12:P12"/>
    <mergeCell ref="B13:C13"/>
    <mergeCell ref="D13:F13"/>
    <mergeCell ref="G13:H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3B79-3D60-4C9B-A377-F345C8F21F81}">
  <dimension ref="A1:P20"/>
  <sheetViews>
    <sheetView workbookViewId="0">
      <selection activeCell="B14" sqref="B14"/>
    </sheetView>
  </sheetViews>
  <sheetFormatPr baseColWidth="10" defaultColWidth="11" defaultRowHeight="13.8" x14ac:dyDescent="0.25"/>
  <cols>
    <col min="1" max="1" width="4.69921875" style="3" customWidth="1"/>
    <col min="2" max="2" width="24.3984375" style="3" customWidth="1"/>
    <col min="3" max="3" width="4.8984375" style="3" customWidth="1"/>
    <col min="4" max="4" width="5.5" style="3" customWidth="1"/>
    <col min="5" max="6" width="5" style="3" customWidth="1"/>
    <col min="7" max="7" width="5.19921875" style="3" customWidth="1"/>
    <col min="8" max="8" width="6" style="3" customWidth="1"/>
    <col min="9" max="9" width="6.09765625" style="3" customWidth="1"/>
    <col min="10" max="10" width="5.8984375" style="3" customWidth="1"/>
    <col min="11" max="11" width="3.09765625" style="3" customWidth="1"/>
    <col min="12" max="12" width="12.5" style="3" customWidth="1"/>
    <col min="13" max="13" width="99.3984375" style="3" customWidth="1"/>
    <col min="14" max="15" width="15.59765625" style="3" customWidth="1"/>
    <col min="16" max="16384" width="11" style="3"/>
  </cols>
  <sheetData>
    <row r="1" spans="1:16" ht="14.4" thickBot="1" x14ac:dyDescent="0.3"/>
    <row r="2" spans="1:16" ht="14.4" thickBot="1" x14ac:dyDescent="0.3">
      <c r="A2" s="120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27"/>
      <c r="L2" s="115" t="s">
        <v>156</v>
      </c>
      <c r="M2" s="116"/>
      <c r="N2" s="116"/>
      <c r="O2" s="116"/>
      <c r="P2" s="116"/>
    </row>
    <row r="3" spans="1:16" x14ac:dyDescent="0.25">
      <c r="A3" s="22" t="s">
        <v>154</v>
      </c>
      <c r="B3" s="117" t="s">
        <v>150</v>
      </c>
      <c r="C3" s="118"/>
      <c r="D3" s="117" t="s">
        <v>149</v>
      </c>
      <c r="E3" s="119"/>
      <c r="F3" s="118"/>
      <c r="G3" s="117" t="s">
        <v>151</v>
      </c>
      <c r="H3" s="118"/>
      <c r="I3" s="22" t="s">
        <v>168</v>
      </c>
      <c r="J3" s="14" t="s">
        <v>169</v>
      </c>
      <c r="K3" s="28"/>
      <c r="L3" s="25" t="s">
        <v>152</v>
      </c>
      <c r="M3" s="10" t="s">
        <v>147</v>
      </c>
      <c r="N3" s="5" t="s">
        <v>157</v>
      </c>
      <c r="O3" s="5" t="s">
        <v>159</v>
      </c>
      <c r="P3" s="5" t="s">
        <v>160</v>
      </c>
    </row>
    <row r="4" spans="1:16" x14ac:dyDescent="0.25">
      <c r="A4" s="12">
        <v>1</v>
      </c>
      <c r="B4" s="15" t="s">
        <v>198</v>
      </c>
      <c r="C4" s="16">
        <v>11.1</v>
      </c>
      <c r="D4" s="15" t="s">
        <v>395</v>
      </c>
      <c r="E4" s="6">
        <v>53</v>
      </c>
      <c r="F4" s="19">
        <f>E4/2.54</f>
        <v>20.866141732283463</v>
      </c>
      <c r="G4" s="15" t="s">
        <v>158</v>
      </c>
      <c r="H4" s="16">
        <v>11.1</v>
      </c>
      <c r="I4" s="30">
        <f>C4+E4+H4</f>
        <v>75.199999999999989</v>
      </c>
      <c r="J4" s="23" t="s">
        <v>161</v>
      </c>
      <c r="K4" s="28"/>
      <c r="L4" s="26" t="s">
        <v>338</v>
      </c>
      <c r="M4" t="s">
        <v>199</v>
      </c>
      <c r="N4" s="7">
        <v>0</v>
      </c>
      <c r="O4" s="7">
        <f>N4*19%</f>
        <v>0</v>
      </c>
      <c r="P4" s="7">
        <f>N4+O4</f>
        <v>0</v>
      </c>
    </row>
    <row r="5" spans="1:16" x14ac:dyDescent="0.25">
      <c r="A5" s="12">
        <v>2</v>
      </c>
      <c r="B5" s="15" t="s">
        <v>198</v>
      </c>
      <c r="C5" s="16">
        <v>11.1</v>
      </c>
      <c r="D5" s="15" t="s">
        <v>395</v>
      </c>
      <c r="E5" s="6">
        <v>75</v>
      </c>
      <c r="F5" s="19">
        <f t="shared" ref="F5:F10" si="0">E5/2.54</f>
        <v>29.527559055118111</v>
      </c>
      <c r="G5" s="15" t="s">
        <v>158</v>
      </c>
      <c r="H5" s="16">
        <v>11.1</v>
      </c>
      <c r="I5" s="30">
        <f t="shared" ref="I5:I10" si="1">C5+E5+H5</f>
        <v>97.199999999999989</v>
      </c>
      <c r="J5" s="23" t="s">
        <v>162</v>
      </c>
      <c r="K5" s="28"/>
      <c r="L5" s="26" t="s">
        <v>339</v>
      </c>
      <c r="M5" s="11" t="s">
        <v>200</v>
      </c>
      <c r="N5" s="7">
        <v>0</v>
      </c>
      <c r="O5" s="7">
        <f t="shared" ref="O5:O10" si="2">N5*19%</f>
        <v>0</v>
      </c>
      <c r="P5" s="7">
        <f t="shared" ref="P5:P10" si="3">N5+O5</f>
        <v>0</v>
      </c>
    </row>
    <row r="6" spans="1:16" x14ac:dyDescent="0.25">
      <c r="A6" s="12">
        <v>3</v>
      </c>
      <c r="B6" s="15" t="s">
        <v>198</v>
      </c>
      <c r="C6" s="16">
        <v>11.1</v>
      </c>
      <c r="D6" s="15" t="s">
        <v>395</v>
      </c>
      <c r="E6" s="6">
        <v>102</v>
      </c>
      <c r="F6" s="19">
        <f t="shared" si="0"/>
        <v>40.15748031496063</v>
      </c>
      <c r="G6" s="15" t="s">
        <v>158</v>
      </c>
      <c r="H6" s="16">
        <v>11.1</v>
      </c>
      <c r="I6" s="30">
        <f t="shared" si="1"/>
        <v>124.19999999999999</v>
      </c>
      <c r="J6" s="23" t="s">
        <v>163</v>
      </c>
      <c r="K6" s="28"/>
      <c r="L6" s="26" t="s">
        <v>340</v>
      </c>
      <c r="M6" s="11" t="s">
        <v>201</v>
      </c>
      <c r="N6" s="7">
        <v>0</v>
      </c>
      <c r="O6" s="7">
        <f t="shared" si="2"/>
        <v>0</v>
      </c>
      <c r="P6" s="7">
        <f t="shared" si="3"/>
        <v>0</v>
      </c>
    </row>
    <row r="7" spans="1:16" x14ac:dyDescent="0.25">
      <c r="A7" s="12">
        <v>4</v>
      </c>
      <c r="B7" s="15" t="s">
        <v>198</v>
      </c>
      <c r="C7" s="16">
        <v>11.1</v>
      </c>
      <c r="D7" s="15" t="s">
        <v>395</v>
      </c>
      <c r="E7" s="6">
        <v>125</v>
      </c>
      <c r="F7" s="19">
        <f t="shared" si="0"/>
        <v>49.212598425196852</v>
      </c>
      <c r="G7" s="15" t="s">
        <v>158</v>
      </c>
      <c r="H7" s="16">
        <v>11.1</v>
      </c>
      <c r="I7" s="30">
        <f t="shared" si="1"/>
        <v>147.19999999999999</v>
      </c>
      <c r="J7" s="23" t="s">
        <v>164</v>
      </c>
      <c r="K7" s="28"/>
      <c r="L7" s="26" t="s">
        <v>341</v>
      </c>
      <c r="M7" s="11" t="s">
        <v>202</v>
      </c>
      <c r="N7" s="7">
        <v>0</v>
      </c>
      <c r="O7" s="7">
        <f t="shared" si="2"/>
        <v>0</v>
      </c>
      <c r="P7" s="7">
        <f t="shared" si="3"/>
        <v>0</v>
      </c>
    </row>
    <row r="8" spans="1:16" x14ac:dyDescent="0.25">
      <c r="A8" s="12">
        <v>5</v>
      </c>
      <c r="B8" s="15" t="s">
        <v>198</v>
      </c>
      <c r="C8" s="16">
        <v>11.1</v>
      </c>
      <c r="D8" s="15" t="s">
        <v>395</v>
      </c>
      <c r="E8" s="6">
        <v>150</v>
      </c>
      <c r="F8" s="19">
        <f t="shared" si="0"/>
        <v>59.055118110236222</v>
      </c>
      <c r="G8" s="15" t="s">
        <v>158</v>
      </c>
      <c r="H8" s="16">
        <v>11.1</v>
      </c>
      <c r="I8" s="30">
        <f t="shared" si="1"/>
        <v>172.2</v>
      </c>
      <c r="J8" s="23" t="s">
        <v>165</v>
      </c>
      <c r="K8" s="28"/>
      <c r="L8" s="26" t="s">
        <v>342</v>
      </c>
      <c r="M8" s="11" t="s">
        <v>203</v>
      </c>
      <c r="N8" s="7">
        <v>0</v>
      </c>
      <c r="O8" s="7">
        <f t="shared" si="2"/>
        <v>0</v>
      </c>
      <c r="P8" s="7">
        <f t="shared" si="3"/>
        <v>0</v>
      </c>
    </row>
    <row r="9" spans="1:16" x14ac:dyDescent="0.25">
      <c r="A9" s="12">
        <v>6</v>
      </c>
      <c r="B9" s="15" t="s">
        <v>198</v>
      </c>
      <c r="C9" s="16">
        <v>11.1</v>
      </c>
      <c r="D9" s="15" t="s">
        <v>395</v>
      </c>
      <c r="E9" s="6">
        <v>176</v>
      </c>
      <c r="F9" s="19">
        <f t="shared" si="0"/>
        <v>69.29133858267717</v>
      </c>
      <c r="G9" s="15" t="s">
        <v>158</v>
      </c>
      <c r="H9" s="16">
        <v>11.1</v>
      </c>
      <c r="I9" s="30">
        <f t="shared" si="1"/>
        <v>198.2</v>
      </c>
      <c r="J9" s="23" t="s">
        <v>166</v>
      </c>
      <c r="K9" s="28"/>
      <c r="L9" s="26" t="s">
        <v>343</v>
      </c>
      <c r="M9" s="11" t="s">
        <v>352</v>
      </c>
      <c r="N9" s="7">
        <v>0</v>
      </c>
      <c r="O9" s="7">
        <f t="shared" si="2"/>
        <v>0</v>
      </c>
      <c r="P9" s="7">
        <f t="shared" si="3"/>
        <v>0</v>
      </c>
    </row>
    <row r="10" spans="1:16" ht="14.4" thickBot="1" x14ac:dyDescent="0.3">
      <c r="A10" s="13">
        <v>7</v>
      </c>
      <c r="B10" s="17" t="s">
        <v>198</v>
      </c>
      <c r="C10" s="18">
        <v>11.1</v>
      </c>
      <c r="D10" s="15" t="s">
        <v>395</v>
      </c>
      <c r="E10" s="20">
        <v>202</v>
      </c>
      <c r="F10" s="21">
        <f t="shared" si="0"/>
        <v>79.527559055118104</v>
      </c>
      <c r="G10" s="17" t="s">
        <v>158</v>
      </c>
      <c r="H10" s="18">
        <v>11.1</v>
      </c>
      <c r="I10" s="31">
        <f t="shared" si="1"/>
        <v>224.2</v>
      </c>
      <c r="J10" s="24" t="s">
        <v>167</v>
      </c>
      <c r="K10" s="29"/>
      <c r="L10" s="26" t="s">
        <v>344</v>
      </c>
      <c r="M10" s="11" t="s">
        <v>353</v>
      </c>
      <c r="N10" s="7">
        <v>0</v>
      </c>
      <c r="O10" s="7">
        <f t="shared" si="2"/>
        <v>0</v>
      </c>
      <c r="P10" s="7">
        <f t="shared" si="3"/>
        <v>0</v>
      </c>
    </row>
    <row r="11" spans="1:16" ht="14.4" thickBot="1" x14ac:dyDescent="0.3"/>
    <row r="12" spans="1:16" ht="14.4" thickBot="1" x14ac:dyDescent="0.3">
      <c r="A12" s="120" t="s">
        <v>155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27"/>
      <c r="L12" s="115" t="s">
        <v>156</v>
      </c>
      <c r="M12" s="116"/>
      <c r="N12" s="116"/>
      <c r="O12" s="116"/>
      <c r="P12" s="116"/>
    </row>
    <row r="13" spans="1:16" x14ac:dyDescent="0.25">
      <c r="A13" s="22" t="s">
        <v>154</v>
      </c>
      <c r="B13" s="117" t="s">
        <v>150</v>
      </c>
      <c r="C13" s="118"/>
      <c r="D13" s="117" t="s">
        <v>149</v>
      </c>
      <c r="E13" s="119"/>
      <c r="F13" s="118"/>
      <c r="G13" s="117" t="s">
        <v>151</v>
      </c>
      <c r="H13" s="118"/>
      <c r="I13" s="22" t="s">
        <v>168</v>
      </c>
      <c r="J13" s="14" t="s">
        <v>169</v>
      </c>
      <c r="K13" s="28"/>
      <c r="L13" s="25" t="s">
        <v>152</v>
      </c>
      <c r="M13" s="10" t="s">
        <v>147</v>
      </c>
      <c r="N13" s="5" t="s">
        <v>157</v>
      </c>
      <c r="O13" s="5" t="s">
        <v>159</v>
      </c>
      <c r="P13" s="5" t="s">
        <v>160</v>
      </c>
    </row>
    <row r="14" spans="1:16" x14ac:dyDescent="0.25">
      <c r="A14" s="12">
        <v>1</v>
      </c>
      <c r="B14" s="15" t="s">
        <v>198</v>
      </c>
      <c r="C14" s="16">
        <v>11.1</v>
      </c>
      <c r="D14" s="15" t="s">
        <v>395</v>
      </c>
      <c r="E14" s="6">
        <v>53</v>
      </c>
      <c r="F14" s="19">
        <f>E14/2.54</f>
        <v>20.866141732283463</v>
      </c>
      <c r="G14" s="15" t="s">
        <v>198</v>
      </c>
      <c r="H14" s="16">
        <v>11.1</v>
      </c>
      <c r="I14" s="30">
        <f>C14+E14+H14</f>
        <v>75.199999999999989</v>
      </c>
      <c r="J14" s="23" t="s">
        <v>161</v>
      </c>
      <c r="K14" s="28"/>
      <c r="L14" s="26" t="s">
        <v>345</v>
      </c>
      <c r="M14" t="s">
        <v>354</v>
      </c>
      <c r="N14" s="7">
        <v>0</v>
      </c>
      <c r="O14" s="7">
        <f>N14*19%</f>
        <v>0</v>
      </c>
      <c r="P14" s="7">
        <f>N14+O14</f>
        <v>0</v>
      </c>
    </row>
    <row r="15" spans="1:16" x14ac:dyDescent="0.25">
      <c r="A15" s="12">
        <v>2</v>
      </c>
      <c r="B15" s="15" t="s">
        <v>198</v>
      </c>
      <c r="C15" s="16">
        <v>11.1</v>
      </c>
      <c r="D15" s="15" t="s">
        <v>395</v>
      </c>
      <c r="E15" s="6">
        <v>75</v>
      </c>
      <c r="F15" s="19">
        <f t="shared" ref="F15:F20" si="4">E15/2.54</f>
        <v>29.527559055118111</v>
      </c>
      <c r="G15" s="15" t="s">
        <v>198</v>
      </c>
      <c r="H15" s="16">
        <v>11.1</v>
      </c>
      <c r="I15" s="30">
        <f t="shared" ref="I15:I20" si="5">C15+E15+H15</f>
        <v>97.199999999999989</v>
      </c>
      <c r="J15" s="23" t="s">
        <v>162</v>
      </c>
      <c r="K15" s="28"/>
      <c r="L15" s="26" t="s">
        <v>346</v>
      </c>
      <c r="M15" s="11" t="s">
        <v>355</v>
      </c>
      <c r="N15" s="7">
        <v>0</v>
      </c>
      <c r="O15" s="7">
        <f t="shared" ref="O15:O20" si="6">N15*19%</f>
        <v>0</v>
      </c>
      <c r="P15" s="7">
        <f t="shared" ref="P15:P20" si="7">N15+O15</f>
        <v>0</v>
      </c>
    </row>
    <row r="16" spans="1:16" x14ac:dyDescent="0.25">
      <c r="A16" s="12">
        <v>3</v>
      </c>
      <c r="B16" s="15" t="s">
        <v>198</v>
      </c>
      <c r="C16" s="16">
        <v>11.1</v>
      </c>
      <c r="D16" s="15" t="s">
        <v>395</v>
      </c>
      <c r="E16" s="6">
        <v>102</v>
      </c>
      <c r="F16" s="19">
        <f t="shared" si="4"/>
        <v>40.15748031496063</v>
      </c>
      <c r="G16" s="15" t="s">
        <v>198</v>
      </c>
      <c r="H16" s="16">
        <v>11.1</v>
      </c>
      <c r="I16" s="30">
        <f t="shared" si="5"/>
        <v>124.19999999999999</v>
      </c>
      <c r="J16" s="23" t="s">
        <v>163</v>
      </c>
      <c r="K16" s="28"/>
      <c r="L16" s="26" t="s">
        <v>347</v>
      </c>
      <c r="M16" s="11" t="s">
        <v>356</v>
      </c>
      <c r="N16" s="7">
        <v>0</v>
      </c>
      <c r="O16" s="7">
        <f t="shared" si="6"/>
        <v>0</v>
      </c>
      <c r="P16" s="7">
        <f t="shared" si="7"/>
        <v>0</v>
      </c>
    </row>
    <row r="17" spans="1:16" x14ac:dyDescent="0.25">
      <c r="A17" s="12">
        <v>4</v>
      </c>
      <c r="B17" s="15" t="s">
        <v>198</v>
      </c>
      <c r="C17" s="16">
        <v>11.1</v>
      </c>
      <c r="D17" s="15" t="s">
        <v>395</v>
      </c>
      <c r="E17" s="6">
        <v>125</v>
      </c>
      <c r="F17" s="19">
        <f t="shared" si="4"/>
        <v>49.212598425196852</v>
      </c>
      <c r="G17" s="15" t="s">
        <v>198</v>
      </c>
      <c r="H17" s="16">
        <v>11.1</v>
      </c>
      <c r="I17" s="30">
        <f t="shared" si="5"/>
        <v>147.19999999999999</v>
      </c>
      <c r="J17" s="23" t="s">
        <v>164</v>
      </c>
      <c r="K17" s="28"/>
      <c r="L17" s="26" t="s">
        <v>348</v>
      </c>
      <c r="M17" s="11" t="s">
        <v>357</v>
      </c>
      <c r="N17" s="7">
        <v>0</v>
      </c>
      <c r="O17" s="7">
        <f t="shared" si="6"/>
        <v>0</v>
      </c>
      <c r="P17" s="7">
        <f t="shared" si="7"/>
        <v>0</v>
      </c>
    </row>
    <row r="18" spans="1:16" x14ac:dyDescent="0.25">
      <c r="A18" s="12">
        <v>5</v>
      </c>
      <c r="B18" s="15" t="s">
        <v>198</v>
      </c>
      <c r="C18" s="16">
        <v>11.1</v>
      </c>
      <c r="D18" s="15" t="s">
        <v>395</v>
      </c>
      <c r="E18" s="6">
        <v>150</v>
      </c>
      <c r="F18" s="19">
        <f t="shared" si="4"/>
        <v>59.055118110236222</v>
      </c>
      <c r="G18" s="15" t="s">
        <v>198</v>
      </c>
      <c r="H18" s="16">
        <v>11.1</v>
      </c>
      <c r="I18" s="30">
        <f t="shared" si="5"/>
        <v>172.2</v>
      </c>
      <c r="J18" s="23" t="s">
        <v>165</v>
      </c>
      <c r="K18" s="28"/>
      <c r="L18" s="26" t="s">
        <v>349</v>
      </c>
      <c r="M18" s="11" t="s">
        <v>358</v>
      </c>
      <c r="N18" s="7">
        <v>0</v>
      </c>
      <c r="O18" s="7">
        <f t="shared" si="6"/>
        <v>0</v>
      </c>
      <c r="P18" s="7">
        <f t="shared" si="7"/>
        <v>0</v>
      </c>
    </row>
    <row r="19" spans="1:16" x14ac:dyDescent="0.25">
      <c r="A19" s="12">
        <v>6</v>
      </c>
      <c r="B19" s="15" t="s">
        <v>198</v>
      </c>
      <c r="C19" s="16">
        <v>11.1</v>
      </c>
      <c r="D19" s="15" t="s">
        <v>395</v>
      </c>
      <c r="E19" s="6">
        <v>176</v>
      </c>
      <c r="F19" s="19">
        <f t="shared" si="4"/>
        <v>69.29133858267717</v>
      </c>
      <c r="G19" s="15" t="s">
        <v>198</v>
      </c>
      <c r="H19" s="16">
        <v>11.1</v>
      </c>
      <c r="I19" s="30">
        <f t="shared" si="5"/>
        <v>198.2</v>
      </c>
      <c r="J19" s="23" t="s">
        <v>166</v>
      </c>
      <c r="K19" s="28"/>
      <c r="L19" s="26" t="s">
        <v>350</v>
      </c>
      <c r="M19" s="11" t="s">
        <v>359</v>
      </c>
      <c r="N19" s="7">
        <v>0</v>
      </c>
      <c r="O19" s="7">
        <f t="shared" si="6"/>
        <v>0</v>
      </c>
      <c r="P19" s="7">
        <f t="shared" si="7"/>
        <v>0</v>
      </c>
    </row>
    <row r="20" spans="1:16" ht="14.4" thickBot="1" x14ac:dyDescent="0.3">
      <c r="A20" s="13">
        <v>7</v>
      </c>
      <c r="B20" s="17" t="s">
        <v>198</v>
      </c>
      <c r="C20" s="18">
        <v>11.1</v>
      </c>
      <c r="D20" s="15" t="s">
        <v>395</v>
      </c>
      <c r="E20" s="20">
        <v>202</v>
      </c>
      <c r="F20" s="21">
        <f t="shared" si="4"/>
        <v>79.527559055118104</v>
      </c>
      <c r="G20" s="15" t="s">
        <v>198</v>
      </c>
      <c r="H20" s="18">
        <v>11.1</v>
      </c>
      <c r="I20" s="31">
        <f t="shared" si="5"/>
        <v>224.2</v>
      </c>
      <c r="J20" s="24" t="s">
        <v>167</v>
      </c>
      <c r="K20" s="29"/>
      <c r="L20" s="26" t="s">
        <v>351</v>
      </c>
      <c r="M20" s="11" t="s">
        <v>360</v>
      </c>
      <c r="N20" s="7">
        <v>0</v>
      </c>
      <c r="O20" s="7">
        <f t="shared" si="6"/>
        <v>0</v>
      </c>
      <c r="P20" s="7">
        <f t="shared" si="7"/>
        <v>0</v>
      </c>
    </row>
  </sheetData>
  <mergeCells count="10">
    <mergeCell ref="A2:J2"/>
    <mergeCell ref="L2:P2"/>
    <mergeCell ref="B3:C3"/>
    <mergeCell ref="D3:F3"/>
    <mergeCell ref="G3:H3"/>
    <mergeCell ref="A12:J12"/>
    <mergeCell ref="L12:P12"/>
    <mergeCell ref="B13:C13"/>
    <mergeCell ref="D13:F13"/>
    <mergeCell ref="G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INGRESO DE DATOS </vt:lpstr>
      <vt:lpstr>LISTA COSTOS 100%</vt:lpstr>
      <vt:lpstr>LISTA PX PROPIOS</vt:lpstr>
      <vt:lpstr>Lista de precios final </vt:lpstr>
      <vt:lpstr>OSB 9.5</vt:lpstr>
      <vt:lpstr>OSB 11.1</vt:lpstr>
      <vt:lpstr>TECHSHIELD</vt:lpstr>
      <vt:lpstr>HOUSEWRAP</vt:lpstr>
      <vt:lpstr>T. RANURADO</vt:lpstr>
      <vt:lpstr>T. ESTRUCTURAL</vt:lpstr>
      <vt:lpstr>SMARTPANEL</vt:lpstr>
      <vt:lpstr>VOLCAPOL</vt:lpstr>
      <vt:lpstr>PXP ORIGINALFILTRO</vt:lpstr>
      <vt:lpstr>LISTA OFICIAL </vt:lpstr>
      <vt:lpstr>OTROSVALORES</vt:lpstr>
      <vt:lpstr>VALORESCOSTOS</vt:lpstr>
      <vt:lpstr>VALORESPLANCHAS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EVELYN CONCHA</cp:lastModifiedBy>
  <cp:revision>0</cp:revision>
  <cp:lastPrinted>2023-11-23T13:28:07Z</cp:lastPrinted>
  <dcterms:created xsi:type="dcterms:W3CDTF">2023-10-16T11:22:27Z</dcterms:created>
  <dcterms:modified xsi:type="dcterms:W3CDTF">2025-06-10T23:40:57Z</dcterms:modified>
</cp:coreProperties>
</file>